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nacs-my.sharepoint.com/personal/crapanick_convenience_org/Documents/Documents/SOI/2025/"/>
    </mc:Choice>
  </mc:AlternateContent>
  <xr:revisionPtr revIDLastSave="0" documentId="8_{05370710-96F2-40CE-A9CC-5EF92575951D}" xr6:coauthVersionLast="47" xr6:coauthVersionMax="47" xr10:uidLastSave="{00000000-0000-0000-0000-000000000000}"/>
  <bookViews>
    <workbookView xWindow="37320" yWindow="-120" windowWidth="29040" windowHeight="15720" tabRatio="904" activeTab="1" xr2:uid="{00000000-000D-0000-FFFF-FFFF00000000}"/>
  </bookViews>
  <sheets>
    <sheet name="Instructions" sheetId="2" r:id="rId1"/>
    <sheet name="Data" sheetId="1" r:id="rId2"/>
  </sheets>
  <definedNames>
    <definedName name="Line_Numbers">Data!$E$461:$F$2763</definedName>
    <definedName name="_xlnm.Print_Area" localSheetId="1">Data!$A$1:$N$723</definedName>
    <definedName name="_xlnm.Print_Area" localSheetId="0">Instructions!$B$2:$K$45</definedName>
    <definedName name="_xlnm.Print_Titles" localSheetId="1">Data!$1:$4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4" i="1" l="1"/>
  <c r="J446" i="1"/>
  <c r="J445" i="1"/>
  <c r="J444" i="1"/>
  <c r="J443" i="1"/>
  <c r="J390" i="1"/>
  <c r="K390" i="1"/>
  <c r="J391" i="1"/>
  <c r="K391" i="1"/>
  <c r="J392" i="1"/>
  <c r="K392" i="1"/>
  <c r="J393" i="1"/>
  <c r="K393" i="1"/>
  <c r="J394" i="1"/>
  <c r="K394" i="1"/>
  <c r="K397" i="1"/>
  <c r="J397" i="1"/>
  <c r="J160" i="1"/>
  <c r="J183" i="1"/>
  <c r="K364" i="1"/>
  <c r="J136" i="1"/>
  <c r="J124" i="1"/>
  <c r="J110" i="1"/>
  <c r="J91" i="1"/>
  <c r="J92" i="1"/>
  <c r="J93" i="1"/>
  <c r="N63" i="1"/>
  <c r="M63" i="1"/>
  <c r="L63" i="1"/>
  <c r="I63" i="1"/>
  <c r="H63" i="1"/>
  <c r="G63" i="1"/>
  <c r="F63" i="1"/>
  <c r="E63" i="1"/>
  <c r="I34" i="1"/>
  <c r="L34" i="1" s="1"/>
  <c r="K34" i="1"/>
  <c r="K41" i="1"/>
  <c r="I41" i="1"/>
  <c r="L41" i="1" s="1"/>
  <c r="J586" i="1"/>
  <c r="O586" i="1" s="1"/>
  <c r="J614" i="1" l="1"/>
  <c r="J610" i="1"/>
  <c r="J604" i="1"/>
  <c r="J603" i="1"/>
  <c r="J597" i="1"/>
  <c r="J600" i="1"/>
  <c r="J598" i="1"/>
  <c r="J540" i="1"/>
  <c r="I501" i="1" l="1"/>
  <c r="I40" i="1"/>
  <c r="M126" i="1" l="1"/>
  <c r="N126" i="1"/>
  <c r="L126" i="1"/>
  <c r="I126" i="1"/>
  <c r="H126" i="1"/>
  <c r="G126" i="1"/>
  <c r="F126" i="1"/>
  <c r="I710" i="1" l="1"/>
  <c r="G710" i="1"/>
  <c r="I706" i="1"/>
  <c r="G706" i="1"/>
  <c r="G693" i="1"/>
  <c r="I676" i="1"/>
  <c r="I675" i="1"/>
  <c r="G674" i="1"/>
  <c r="G677" i="1" s="1"/>
  <c r="G678" i="1" s="1"/>
  <c r="E674" i="1"/>
  <c r="I673" i="1"/>
  <c r="I672" i="1"/>
  <c r="I671" i="1"/>
  <c r="E677" i="1" l="1"/>
  <c r="I677" i="1" s="1"/>
  <c r="I674" i="1"/>
  <c r="E406" i="1"/>
  <c r="E399" i="1"/>
  <c r="E388" i="1"/>
  <c r="F370" i="1"/>
  <c r="M344" i="1"/>
  <c r="G344" i="1"/>
  <c r="H344" i="1"/>
  <c r="I344" i="1"/>
  <c r="F344" i="1"/>
  <c r="F329" i="1"/>
  <c r="N286" i="1"/>
  <c r="M286" i="1"/>
  <c r="L286" i="1"/>
  <c r="G286" i="1"/>
  <c r="H286" i="1"/>
  <c r="I286" i="1"/>
  <c r="F286" i="1"/>
  <c r="N219" i="1"/>
  <c r="M219" i="1"/>
  <c r="L219" i="1"/>
  <c r="G219" i="1"/>
  <c r="H219" i="1"/>
  <c r="I219" i="1"/>
  <c r="F219" i="1"/>
  <c r="N155" i="1"/>
  <c r="M155" i="1"/>
  <c r="L155" i="1"/>
  <c r="I155" i="1"/>
  <c r="H155" i="1"/>
  <c r="G155" i="1"/>
  <c r="F155" i="1"/>
  <c r="F138" i="1"/>
  <c r="F112" i="1"/>
  <c r="F103" i="1"/>
  <c r="J82" i="1"/>
  <c r="F73" i="1"/>
  <c r="E24" i="1"/>
  <c r="I635" i="1"/>
  <c r="I622" i="1"/>
  <c r="I613" i="1"/>
  <c r="I576" i="1"/>
  <c r="I569" i="1"/>
  <c r="I558" i="1"/>
  <c r="I549" i="1"/>
  <c r="I543" i="1"/>
  <c r="I513" i="1"/>
  <c r="E678" i="1" l="1"/>
  <c r="E408" i="1"/>
  <c r="E412" i="1" s="1"/>
  <c r="I625" i="1"/>
  <c r="J116" i="1"/>
  <c r="I678" i="1" l="1"/>
  <c r="J660" i="1"/>
  <c r="J659" i="1"/>
  <c r="J658" i="1"/>
  <c r="J657" i="1"/>
  <c r="J643" i="1"/>
  <c r="J637" i="1"/>
  <c r="J634" i="1"/>
  <c r="J633" i="1"/>
  <c r="J632" i="1"/>
  <c r="J631" i="1"/>
  <c r="J630" i="1"/>
  <c r="J629" i="1"/>
  <c r="J628" i="1"/>
  <c r="J624" i="1"/>
  <c r="J623" i="1"/>
  <c r="J621" i="1"/>
  <c r="J620" i="1"/>
  <c r="J619" i="1"/>
  <c r="J618" i="1"/>
  <c r="J617" i="1"/>
  <c r="J616" i="1"/>
  <c r="J615" i="1"/>
  <c r="J612" i="1"/>
  <c r="J611" i="1"/>
  <c r="J596" i="1"/>
  <c r="J589" i="1"/>
  <c r="J588" i="1"/>
  <c r="J587" i="1"/>
  <c r="J585" i="1"/>
  <c r="J584" i="1"/>
  <c r="J583" i="1"/>
  <c r="J582" i="1"/>
  <c r="J572" i="1"/>
  <c r="J579" i="1"/>
  <c r="J578" i="1"/>
  <c r="J577" i="1"/>
  <c r="J575" i="1"/>
  <c r="J574" i="1"/>
  <c r="J573" i="1"/>
  <c r="J568" i="1"/>
  <c r="J567" i="1"/>
  <c r="J566" i="1"/>
  <c r="J565" i="1"/>
  <c r="J564" i="1"/>
  <c r="J561" i="1"/>
  <c r="J560" i="1"/>
  <c r="J559" i="1"/>
  <c r="J557" i="1"/>
  <c r="J556" i="1"/>
  <c r="J555" i="1"/>
  <c r="J554" i="1"/>
  <c r="J551" i="1"/>
  <c r="J548" i="1"/>
  <c r="J547" i="1"/>
  <c r="J546" i="1"/>
  <c r="J542" i="1"/>
  <c r="J541" i="1"/>
  <c r="J537" i="1"/>
  <c r="J535" i="1"/>
  <c r="J533" i="1"/>
  <c r="J531" i="1"/>
  <c r="J521" i="1"/>
  <c r="J520" i="1"/>
  <c r="J519" i="1"/>
  <c r="J518" i="1"/>
  <c r="J517" i="1"/>
  <c r="J512" i="1"/>
  <c r="J511" i="1"/>
  <c r="J510" i="1"/>
  <c r="J509" i="1"/>
  <c r="J500" i="1"/>
  <c r="J499" i="1"/>
  <c r="J498" i="1"/>
  <c r="J497" i="1"/>
  <c r="J496" i="1"/>
  <c r="J495" i="1"/>
  <c r="J494" i="1"/>
  <c r="J493" i="1"/>
  <c r="J492" i="1"/>
  <c r="J491" i="1"/>
  <c r="J490" i="1"/>
  <c r="J489" i="1"/>
  <c r="J488" i="1"/>
  <c r="J487" i="1"/>
  <c r="J486" i="1"/>
  <c r="J485" i="1"/>
  <c r="J484" i="1"/>
  <c r="J483" i="1"/>
  <c r="J476" i="1"/>
  <c r="J475" i="1"/>
  <c r="J474" i="1"/>
  <c r="J473" i="1"/>
  <c r="J472" i="1"/>
  <c r="J470" i="1"/>
  <c r="J469" i="1"/>
  <c r="J468" i="1"/>
  <c r="J459" i="1"/>
  <c r="J458" i="1"/>
  <c r="J457" i="1"/>
  <c r="J456" i="1"/>
  <c r="J454" i="1"/>
  <c r="J452" i="1"/>
  <c r="J451" i="1"/>
  <c r="J450" i="1"/>
  <c r="J449" i="1"/>
  <c r="J448" i="1"/>
  <c r="J442" i="1"/>
  <c r="J441" i="1"/>
  <c r="J440" i="1"/>
  <c r="J439" i="1"/>
  <c r="J438" i="1"/>
  <c r="J437" i="1"/>
  <c r="J436" i="1"/>
  <c r="J435" i="1"/>
  <c r="J434" i="1"/>
  <c r="J433" i="1"/>
  <c r="J431" i="1"/>
  <c r="J430" i="1"/>
  <c r="K410" i="1"/>
  <c r="K407" i="1"/>
  <c r="K405" i="1"/>
  <c r="K404" i="1"/>
  <c r="K403" i="1"/>
  <c r="K402" i="1"/>
  <c r="K401" i="1"/>
  <c r="K398" i="1"/>
  <c r="K396" i="1"/>
  <c r="K395" i="1"/>
  <c r="K380" i="1"/>
  <c r="K381" i="1"/>
  <c r="K382" i="1"/>
  <c r="K383" i="1"/>
  <c r="K384" i="1"/>
  <c r="K385" i="1"/>
  <c r="K386" i="1"/>
  <c r="K387" i="1"/>
  <c r="K379" i="1"/>
  <c r="K369" i="1"/>
  <c r="K368" i="1"/>
  <c r="K367" i="1"/>
  <c r="K366" i="1"/>
  <c r="K365" i="1"/>
  <c r="K363" i="1"/>
  <c r="K74" i="1"/>
  <c r="K63" i="1" l="1"/>
  <c r="I679" i="1"/>
  <c r="K219" i="1"/>
  <c r="K344" i="1"/>
  <c r="K286" i="1"/>
  <c r="K155" i="1"/>
  <c r="K126" i="1"/>
  <c r="K95" i="1"/>
  <c r="K103" i="1"/>
  <c r="K112" i="1"/>
  <c r="K73" i="1"/>
  <c r="I680" i="1" l="1"/>
  <c r="K114" i="1"/>
  <c r="K75" i="1"/>
  <c r="I681" i="1" l="1"/>
  <c r="I661" i="1"/>
  <c r="J661" i="1" s="1"/>
  <c r="O660" i="1"/>
  <c r="O659" i="1"/>
  <c r="O658" i="1"/>
  <c r="O657" i="1"/>
  <c r="I652" i="1"/>
  <c r="J558" i="1"/>
  <c r="O558" i="1" s="1"/>
  <c r="F75" i="1"/>
  <c r="I683" i="1" l="1"/>
  <c r="I682" i="1"/>
  <c r="I406" i="1"/>
  <c r="J501" i="1"/>
  <c r="F406" i="1"/>
  <c r="G406" i="1"/>
  <c r="M406" i="1"/>
  <c r="H406" i="1"/>
  <c r="I370" i="1"/>
  <c r="J543" i="1"/>
  <c r="O543" i="1" s="1"/>
  <c r="O518" i="1"/>
  <c r="O512" i="1"/>
  <c r="O520" i="1"/>
  <c r="O509" i="1"/>
  <c r="O517" i="1"/>
  <c r="O521" i="1"/>
  <c r="O433" i="1"/>
  <c r="O437" i="1"/>
  <c r="O441" i="1"/>
  <c r="O445" i="1"/>
  <c r="O459" i="1"/>
  <c r="O475" i="1"/>
  <c r="O434" i="1"/>
  <c r="O438" i="1"/>
  <c r="O442" i="1"/>
  <c r="O476" i="1"/>
  <c r="O430" i="1"/>
  <c r="O457" i="1"/>
  <c r="O449" i="1"/>
  <c r="F359" i="1"/>
  <c r="F361" i="1" s="1"/>
  <c r="F372" i="1" s="1"/>
  <c r="E28" i="1"/>
  <c r="E36" i="1" s="1"/>
  <c r="J58" i="1"/>
  <c r="O58" i="1" s="1"/>
  <c r="J59" i="1"/>
  <c r="O59" i="1" s="1"/>
  <c r="J60" i="1"/>
  <c r="O60" i="1" s="1"/>
  <c r="O61" i="1"/>
  <c r="O62" i="1"/>
  <c r="G73" i="1"/>
  <c r="G75" i="1" s="1"/>
  <c r="M73" i="1"/>
  <c r="M75" i="1" s="1"/>
  <c r="J68" i="1"/>
  <c r="O68" i="1" s="1"/>
  <c r="J72" i="1"/>
  <c r="O72" i="1" s="1"/>
  <c r="H95" i="1"/>
  <c r="N95" i="1"/>
  <c r="J84" i="1"/>
  <c r="O84" i="1" s="1"/>
  <c r="J88" i="1"/>
  <c r="O88" i="1" s="1"/>
  <c r="L103" i="1"/>
  <c r="H112" i="1"/>
  <c r="N112" i="1"/>
  <c r="J107" i="1"/>
  <c r="O107" i="1" s="1"/>
  <c r="J120" i="1"/>
  <c r="O120" i="1" s="1"/>
  <c r="J125" i="1"/>
  <c r="O125" i="1" s="1"/>
  <c r="G138" i="1"/>
  <c r="M138" i="1"/>
  <c r="J131" i="1"/>
  <c r="O131" i="1" s="1"/>
  <c r="L169" i="1"/>
  <c r="G359" i="1"/>
  <c r="M359" i="1"/>
  <c r="K39" i="1"/>
  <c r="K38" i="1"/>
  <c r="K40" i="1"/>
  <c r="K43" i="1"/>
  <c r="K45" i="1"/>
  <c r="K47" i="1"/>
  <c r="J170" i="1"/>
  <c r="G177" i="1"/>
  <c r="M177" i="1"/>
  <c r="G185" i="1"/>
  <c r="M185" i="1"/>
  <c r="L196" i="1"/>
  <c r="H205" i="1"/>
  <c r="N205" i="1"/>
  <c r="L229" i="1"/>
  <c r="L241" i="1"/>
  <c r="L261" i="1"/>
  <c r="I270" i="1"/>
  <c r="I303" i="1"/>
  <c r="J301" i="1"/>
  <c r="O301" i="1" s="1"/>
  <c r="G388" i="1"/>
  <c r="M388" i="1"/>
  <c r="H399" i="1"/>
  <c r="O386" i="1"/>
  <c r="J396" i="1"/>
  <c r="J403" i="1"/>
  <c r="O397" i="1" s="1"/>
  <c r="I455" i="1"/>
  <c r="J455" i="1" s="1"/>
  <c r="O455" i="1" s="1"/>
  <c r="K44" i="1"/>
  <c r="G162" i="1"/>
  <c r="M162" i="1"/>
  <c r="K42" i="1"/>
  <c r="K46" i="1"/>
  <c r="I329" i="1"/>
  <c r="I359" i="1"/>
  <c r="E309" i="1"/>
  <c r="L73" i="1"/>
  <c r="L75" i="1" s="1"/>
  <c r="J74" i="1"/>
  <c r="O74" i="1" s="1"/>
  <c r="G95" i="1"/>
  <c r="M95" i="1"/>
  <c r="I73" i="1"/>
  <c r="I75" i="1" s="1"/>
  <c r="J66" i="1"/>
  <c r="O66" i="1" s="1"/>
  <c r="J70" i="1"/>
  <c r="O70" i="1" s="1"/>
  <c r="F95" i="1"/>
  <c r="F114" i="1" s="1"/>
  <c r="L95" i="1"/>
  <c r="H73" i="1"/>
  <c r="H75" i="1" s="1"/>
  <c r="N73" i="1"/>
  <c r="N75" i="1" s="1"/>
  <c r="I95" i="1"/>
  <c r="G103" i="1"/>
  <c r="M103" i="1"/>
  <c r="J100" i="1"/>
  <c r="O100" i="1" s="1"/>
  <c r="I112" i="1"/>
  <c r="H138" i="1"/>
  <c r="N138" i="1"/>
  <c r="J130" i="1"/>
  <c r="O130" i="1" s="1"/>
  <c r="J146" i="1"/>
  <c r="H162" i="1"/>
  <c r="N162" i="1"/>
  <c r="J159" i="1"/>
  <c r="G169" i="1"/>
  <c r="M169" i="1"/>
  <c r="H177" i="1"/>
  <c r="N177" i="1"/>
  <c r="H185" i="1"/>
  <c r="N185" i="1"/>
  <c r="G196" i="1"/>
  <c r="M196" i="1"/>
  <c r="I205" i="1"/>
  <c r="G229" i="1"/>
  <c r="M229" i="1"/>
  <c r="G241" i="1"/>
  <c r="M241" i="1"/>
  <c r="G261" i="1"/>
  <c r="M261" i="1"/>
  <c r="L270" i="1"/>
  <c r="F303" i="1"/>
  <c r="L303" i="1"/>
  <c r="J307" i="1"/>
  <c r="O307" i="1" s="1"/>
  <c r="G329" i="1"/>
  <c r="M329" i="1"/>
  <c r="M370" i="1"/>
  <c r="H388" i="1"/>
  <c r="J385" i="1"/>
  <c r="I399" i="1"/>
  <c r="J395" i="1"/>
  <c r="O389" i="1" s="1"/>
  <c r="J402" i="1"/>
  <c r="O396" i="1" s="1"/>
  <c r="J407" i="1"/>
  <c r="I432" i="1"/>
  <c r="I447" i="1"/>
  <c r="J447" i="1" s="1"/>
  <c r="O447" i="1" s="1"/>
  <c r="J86" i="1"/>
  <c r="J90" i="1"/>
  <c r="O90" i="1" s="1"/>
  <c r="H103" i="1"/>
  <c r="N103" i="1"/>
  <c r="L112" i="1"/>
  <c r="J109" i="1"/>
  <c r="O109" i="1" s="1"/>
  <c r="J118" i="1"/>
  <c r="O118" i="1" s="1"/>
  <c r="J122" i="1"/>
  <c r="O122" i="1" s="1"/>
  <c r="I138" i="1"/>
  <c r="J150" i="1"/>
  <c r="I162" i="1"/>
  <c r="H169" i="1"/>
  <c r="N169" i="1"/>
  <c r="I177" i="1"/>
  <c r="I185" i="1"/>
  <c r="H196" i="1"/>
  <c r="N196" i="1"/>
  <c r="F205" i="1"/>
  <c r="L205" i="1"/>
  <c r="H229" i="1"/>
  <c r="N229" i="1"/>
  <c r="H241" i="1"/>
  <c r="N241" i="1"/>
  <c r="H261" i="1"/>
  <c r="N261" i="1"/>
  <c r="G270" i="1"/>
  <c r="M270" i="1"/>
  <c r="G303" i="1"/>
  <c r="M303" i="1"/>
  <c r="J304" i="1"/>
  <c r="O304" i="1" s="1"/>
  <c r="H329" i="1"/>
  <c r="H359" i="1"/>
  <c r="H370" i="1"/>
  <c r="I388" i="1"/>
  <c r="F399" i="1"/>
  <c r="O388" i="1"/>
  <c r="J401" i="1"/>
  <c r="J405" i="1"/>
  <c r="I460" i="1"/>
  <c r="I103" i="1"/>
  <c r="J98" i="1"/>
  <c r="O98" i="1" s="1"/>
  <c r="J102" i="1"/>
  <c r="O102" i="1" s="1"/>
  <c r="G112" i="1"/>
  <c r="M112" i="1"/>
  <c r="L138" i="1"/>
  <c r="J132" i="1"/>
  <c r="O132" i="1" s="1"/>
  <c r="J154" i="1"/>
  <c r="F162" i="1"/>
  <c r="L162" i="1"/>
  <c r="J165" i="1"/>
  <c r="L177" i="1"/>
  <c r="F185" i="1"/>
  <c r="L185" i="1"/>
  <c r="I196" i="1"/>
  <c r="G205" i="1"/>
  <c r="M205" i="1"/>
  <c r="I229" i="1"/>
  <c r="I241" i="1"/>
  <c r="I261" i="1"/>
  <c r="H270" i="1"/>
  <c r="N270" i="1"/>
  <c r="H303" i="1"/>
  <c r="N303" i="1"/>
  <c r="J302" i="1"/>
  <c r="F388" i="1"/>
  <c r="J387" i="1"/>
  <c r="G399" i="1"/>
  <c r="M399" i="1"/>
  <c r="O387" i="1"/>
  <c r="J398" i="1"/>
  <c r="O392" i="1" s="1"/>
  <c r="J404" i="1"/>
  <c r="O448" i="1"/>
  <c r="O500" i="1"/>
  <c r="O490" i="1"/>
  <c r="O499" i="1"/>
  <c r="O486" i="1"/>
  <c r="O494" i="1"/>
  <c r="O498" i="1"/>
  <c r="O511" i="1"/>
  <c r="O531" i="1"/>
  <c r="O3" i="1"/>
  <c r="O577" i="1"/>
  <c r="O588" i="1"/>
  <c r="O547" i="1"/>
  <c r="O617" i="1"/>
  <c r="O631" i="1"/>
  <c r="O572" i="1"/>
  <c r="O583" i="1"/>
  <c r="O598" i="1"/>
  <c r="O541" i="1"/>
  <c r="O573" i="1"/>
  <c r="O621" i="1"/>
  <c r="O614" i="1"/>
  <c r="O618" i="1"/>
  <c r="O643" i="1"/>
  <c r="K30" i="1"/>
  <c r="K33" i="1"/>
  <c r="F24" i="1"/>
  <c r="K21" i="1"/>
  <c r="F32" i="1"/>
  <c r="K29" i="1"/>
  <c r="K23" i="1"/>
  <c r="K27" i="1"/>
  <c r="K22" i="1"/>
  <c r="K35" i="1"/>
  <c r="F28" i="1"/>
  <c r="K25" i="1"/>
  <c r="K26" i="1"/>
  <c r="K31" i="1"/>
  <c r="E32" i="1"/>
  <c r="K48" i="1"/>
  <c r="I49" i="1"/>
  <c r="O49" i="1" s="1"/>
  <c r="J135" i="1"/>
  <c r="J147" i="1"/>
  <c r="J151" i="1"/>
  <c r="J161" i="1"/>
  <c r="J166" i="1"/>
  <c r="J57" i="1"/>
  <c r="J65" i="1"/>
  <c r="J67" i="1"/>
  <c r="J69" i="1"/>
  <c r="J71" i="1"/>
  <c r="J83" i="1"/>
  <c r="J85" i="1"/>
  <c r="J87" i="1"/>
  <c r="J89" i="1"/>
  <c r="J94" i="1"/>
  <c r="J97" i="1"/>
  <c r="J99" i="1"/>
  <c r="J101" i="1"/>
  <c r="J106" i="1"/>
  <c r="J108" i="1"/>
  <c r="J111" i="1"/>
  <c r="J113" i="1"/>
  <c r="J117" i="1"/>
  <c r="J119" i="1"/>
  <c r="J121" i="1"/>
  <c r="J123" i="1"/>
  <c r="J129" i="1"/>
  <c r="J133" i="1"/>
  <c r="J137" i="1"/>
  <c r="O137" i="1" s="1"/>
  <c r="J148" i="1"/>
  <c r="J152" i="1"/>
  <c r="I169" i="1"/>
  <c r="J167" i="1"/>
  <c r="J134" i="1"/>
  <c r="J149" i="1"/>
  <c r="J153" i="1"/>
  <c r="J158" i="1"/>
  <c r="J164" i="1"/>
  <c r="J168" i="1"/>
  <c r="J105" i="1"/>
  <c r="J128" i="1"/>
  <c r="J174" i="1"/>
  <c r="J176" i="1"/>
  <c r="J179" i="1"/>
  <c r="J181" i="1"/>
  <c r="J184" i="1"/>
  <c r="J186" i="1"/>
  <c r="J191" i="1"/>
  <c r="J193" i="1"/>
  <c r="J195" i="1"/>
  <c r="J198" i="1"/>
  <c r="J200" i="1"/>
  <c r="J202" i="1"/>
  <c r="J204" i="1"/>
  <c r="J212" i="1"/>
  <c r="J214" i="1"/>
  <c r="J216" i="1"/>
  <c r="J218" i="1"/>
  <c r="J221" i="1"/>
  <c r="J223" i="1"/>
  <c r="J225" i="1"/>
  <c r="J227" i="1"/>
  <c r="F229" i="1"/>
  <c r="J232" i="1"/>
  <c r="J234" i="1"/>
  <c r="J236" i="1"/>
  <c r="J238" i="1"/>
  <c r="J240" i="1"/>
  <c r="J242" i="1"/>
  <c r="J247" i="1"/>
  <c r="J249" i="1"/>
  <c r="J251" i="1"/>
  <c r="J253" i="1"/>
  <c r="J255" i="1"/>
  <c r="J257" i="1"/>
  <c r="J259" i="1"/>
  <c r="F261" i="1"/>
  <c r="J264" i="1"/>
  <c r="J266" i="1"/>
  <c r="J268" i="1"/>
  <c r="F270" i="1"/>
  <c r="J278" i="1"/>
  <c r="J280" i="1"/>
  <c r="J282" i="1"/>
  <c r="J284" i="1"/>
  <c r="J289" i="1"/>
  <c r="J290" i="1"/>
  <c r="J291" i="1"/>
  <c r="J299" i="1"/>
  <c r="J300" i="1"/>
  <c r="O300" i="1" s="1"/>
  <c r="J157" i="1"/>
  <c r="F169" i="1"/>
  <c r="J297" i="1"/>
  <c r="J298" i="1"/>
  <c r="J173" i="1"/>
  <c r="J175" i="1"/>
  <c r="F177" i="1"/>
  <c r="J180" i="1"/>
  <c r="J182" i="1"/>
  <c r="J187" i="1"/>
  <c r="J190" i="1"/>
  <c r="J192" i="1"/>
  <c r="J194" i="1"/>
  <c r="F196" i="1"/>
  <c r="J199" i="1"/>
  <c r="J201" i="1"/>
  <c r="J203" i="1"/>
  <c r="J213" i="1"/>
  <c r="J215" i="1"/>
  <c r="O215" i="1" s="1"/>
  <c r="J217" i="1"/>
  <c r="J222" i="1"/>
  <c r="J224" i="1"/>
  <c r="J226" i="1"/>
  <c r="J228" i="1"/>
  <c r="J231" i="1"/>
  <c r="J233" i="1"/>
  <c r="J235" i="1"/>
  <c r="J237" i="1"/>
  <c r="J239" i="1"/>
  <c r="F241" i="1"/>
  <c r="J243" i="1"/>
  <c r="J246" i="1"/>
  <c r="J248" i="1"/>
  <c r="J250" i="1"/>
  <c r="J252" i="1"/>
  <c r="J254" i="1"/>
  <c r="J256" i="1"/>
  <c r="J258" i="1"/>
  <c r="J260" i="1"/>
  <c r="J263" i="1"/>
  <c r="J265" i="1"/>
  <c r="J267" i="1"/>
  <c r="J269" i="1"/>
  <c r="J277" i="1"/>
  <c r="J279" i="1"/>
  <c r="J281" i="1"/>
  <c r="J283" i="1"/>
  <c r="J285" i="1"/>
  <c r="J288" i="1"/>
  <c r="J295" i="1"/>
  <c r="J296" i="1"/>
  <c r="J145" i="1"/>
  <c r="J293" i="1"/>
  <c r="J318" i="1"/>
  <c r="O318" i="1" s="1"/>
  <c r="J322" i="1"/>
  <c r="O322" i="1" s="1"/>
  <c r="J326" i="1"/>
  <c r="O326" i="1" s="1"/>
  <c r="J331" i="1"/>
  <c r="J335" i="1"/>
  <c r="O335" i="1" s="1"/>
  <c r="J339" i="1"/>
  <c r="O339" i="1" s="1"/>
  <c r="J343" i="1"/>
  <c r="O343" i="1" s="1"/>
  <c r="J348" i="1"/>
  <c r="O348" i="1" s="1"/>
  <c r="J352" i="1"/>
  <c r="O352" i="1" s="1"/>
  <c r="J356" i="1"/>
  <c r="O356" i="1" s="1"/>
  <c r="J360" i="1"/>
  <c r="J367" i="1"/>
  <c r="O367" i="1" s="1"/>
  <c r="G370" i="1"/>
  <c r="J371" i="1"/>
  <c r="O371" i="1" s="1"/>
  <c r="J292" i="1"/>
  <c r="J294" i="1"/>
  <c r="J319" i="1"/>
  <c r="O319" i="1" s="1"/>
  <c r="J323" i="1"/>
  <c r="O323" i="1" s="1"/>
  <c r="J327" i="1"/>
  <c r="O327" i="1" s="1"/>
  <c r="J332" i="1"/>
  <c r="O332" i="1" s="1"/>
  <c r="J336" i="1"/>
  <c r="O336" i="1" s="1"/>
  <c r="J340" i="1"/>
  <c r="O340" i="1" s="1"/>
  <c r="J349" i="1"/>
  <c r="O349" i="1" s="1"/>
  <c r="J353" i="1"/>
  <c r="O353" i="1" s="1"/>
  <c r="J357" i="1"/>
  <c r="O357" i="1" s="1"/>
  <c r="J363" i="1"/>
  <c r="J368" i="1"/>
  <c r="O368" i="1" s="1"/>
  <c r="J316" i="1"/>
  <c r="J320" i="1"/>
  <c r="O320" i="1" s="1"/>
  <c r="J324" i="1"/>
  <c r="O324" i="1" s="1"/>
  <c r="J328" i="1"/>
  <c r="O328" i="1" s="1"/>
  <c r="J333" i="1"/>
  <c r="O333" i="1" s="1"/>
  <c r="J337" i="1"/>
  <c r="O337" i="1" s="1"/>
  <c r="J341" i="1"/>
  <c r="O341" i="1" s="1"/>
  <c r="J346" i="1"/>
  <c r="J350" i="1"/>
  <c r="O350" i="1" s="1"/>
  <c r="J354" i="1"/>
  <c r="O354" i="1" s="1"/>
  <c r="J358" i="1"/>
  <c r="O358" i="1" s="1"/>
  <c r="J365" i="1"/>
  <c r="O365" i="1" s="1"/>
  <c r="J369" i="1"/>
  <c r="O369" i="1" s="1"/>
  <c r="J386" i="1"/>
  <c r="O380" i="1" s="1"/>
  <c r="K329" i="1"/>
  <c r="J317" i="1"/>
  <c r="J321" i="1"/>
  <c r="O321" i="1" s="1"/>
  <c r="J325" i="1"/>
  <c r="J334" i="1"/>
  <c r="O334" i="1" s="1"/>
  <c r="J338" i="1"/>
  <c r="O338" i="1" s="1"/>
  <c r="J342" i="1"/>
  <c r="O342" i="1" s="1"/>
  <c r="J347" i="1"/>
  <c r="J351" i="1"/>
  <c r="J355" i="1"/>
  <c r="O355" i="1" s="1"/>
  <c r="J366" i="1"/>
  <c r="J380" i="1"/>
  <c r="J381" i="1"/>
  <c r="O377" i="1" s="1"/>
  <c r="J382" i="1"/>
  <c r="J383" i="1"/>
  <c r="J384" i="1"/>
  <c r="J549" i="1"/>
  <c r="O549" i="1" s="1"/>
  <c r="O582" i="1"/>
  <c r="O584" i="1"/>
  <c r="O597" i="1"/>
  <c r="O637" i="1"/>
  <c r="I663" i="1"/>
  <c r="O652" i="1"/>
  <c r="J379" i="1"/>
  <c r="O483" i="1"/>
  <c r="O485" i="1"/>
  <c r="O489" i="1"/>
  <c r="O493" i="1"/>
  <c r="O497" i="1"/>
  <c r="O510" i="1"/>
  <c r="O540" i="1"/>
  <c r="O542" i="1"/>
  <c r="O551" i="1"/>
  <c r="O559" i="1"/>
  <c r="O567" i="1"/>
  <c r="O574" i="1"/>
  <c r="O628" i="1"/>
  <c r="O634" i="1"/>
  <c r="O661" i="1"/>
  <c r="O469" i="1"/>
  <c r="O472" i="1"/>
  <c r="O484" i="1"/>
  <c r="O488" i="1"/>
  <c r="O492" i="1"/>
  <c r="O496" i="1"/>
  <c r="O578" i="1"/>
  <c r="O587" i="1"/>
  <c r="O589" i="1"/>
  <c r="O604" i="1"/>
  <c r="O612" i="1"/>
  <c r="O624" i="1"/>
  <c r="J410" i="1"/>
  <c r="O473" i="1"/>
  <c r="H501" i="1"/>
  <c r="O487" i="1"/>
  <c r="O491" i="1"/>
  <c r="O495" i="1"/>
  <c r="O546" i="1"/>
  <c r="O548" i="1"/>
  <c r="O561" i="1"/>
  <c r="O630" i="1"/>
  <c r="O632" i="1"/>
  <c r="O620" i="1"/>
  <c r="F36" i="1" l="1"/>
  <c r="F50" i="1" s="1"/>
  <c r="J63" i="1"/>
  <c r="J460" i="1"/>
  <c r="O460" i="1" s="1"/>
  <c r="I471" i="1"/>
  <c r="J471" i="1" s="1"/>
  <c r="O471" i="1" s="1"/>
  <c r="J126" i="1"/>
  <c r="M114" i="1"/>
  <c r="H114" i="1"/>
  <c r="I114" i="1"/>
  <c r="J344" i="1"/>
  <c r="O344" i="1" s="1"/>
  <c r="J219" i="1"/>
  <c r="J432" i="1"/>
  <c r="O432" i="1" s="1"/>
  <c r="G114" i="1"/>
  <c r="J155" i="1"/>
  <c r="O155" i="1" s="1"/>
  <c r="J286" i="1"/>
  <c r="F171" i="1"/>
  <c r="E50" i="1"/>
  <c r="F305" i="1"/>
  <c r="L114" i="1"/>
  <c r="N114" i="1"/>
  <c r="K28" i="1"/>
  <c r="I305" i="1"/>
  <c r="F408" i="1"/>
  <c r="G361" i="1"/>
  <c r="G372" i="1" s="1"/>
  <c r="O404" i="1"/>
  <c r="O366" i="1"/>
  <c r="O351" i="1"/>
  <c r="M361" i="1"/>
  <c r="M372" i="1" s="1"/>
  <c r="O325" i="1"/>
  <c r="O317" i="1"/>
  <c r="O302" i="1"/>
  <c r="O280" i="1"/>
  <c r="O266" i="1"/>
  <c r="O235" i="1"/>
  <c r="O226" i="1"/>
  <c r="O221" i="1"/>
  <c r="O198" i="1"/>
  <c r="O390" i="1"/>
  <c r="O385" i="1"/>
  <c r="M171" i="1"/>
  <c r="J399" i="1"/>
  <c r="O378" i="1"/>
  <c r="O376" i="1"/>
  <c r="O363" i="1"/>
  <c r="H408" i="1"/>
  <c r="O288" i="1"/>
  <c r="I171" i="1"/>
  <c r="H188" i="1"/>
  <c r="J406" i="1"/>
  <c r="O381" i="1"/>
  <c r="O212" i="1"/>
  <c r="O395" i="1"/>
  <c r="K406" i="1"/>
  <c r="O128" i="1"/>
  <c r="O410" i="1"/>
  <c r="K359" i="1"/>
  <c r="K361" i="1" s="1"/>
  <c r="J429" i="1" s="1"/>
  <c r="O429" i="1" s="1"/>
  <c r="O347" i="1"/>
  <c r="O298" i="1"/>
  <c r="G408" i="1"/>
  <c r="I188" i="1"/>
  <c r="O458" i="1"/>
  <c r="O435" i="1"/>
  <c r="O468" i="1"/>
  <c r="O440" i="1"/>
  <c r="O450" i="1"/>
  <c r="O443" i="1"/>
  <c r="O446" i="1"/>
  <c r="O439" i="1"/>
  <c r="O452" i="1"/>
  <c r="O474" i="1"/>
  <c r="O451" i="1"/>
  <c r="O454" i="1"/>
  <c r="O470" i="1"/>
  <c r="O431" i="1"/>
  <c r="O436" i="1"/>
  <c r="O290" i="1"/>
  <c r="J169" i="1"/>
  <c r="O279" i="1"/>
  <c r="O265" i="1"/>
  <c r="O256" i="1"/>
  <c r="J162" i="1"/>
  <c r="O289" i="1"/>
  <c r="M188" i="1"/>
  <c r="G188" i="1"/>
  <c r="O294" i="1"/>
  <c r="O202" i="1"/>
  <c r="O181" i="1"/>
  <c r="O153" i="1"/>
  <c r="O65" i="1"/>
  <c r="O295" i="1"/>
  <c r="O291" i="1"/>
  <c r="O200" i="1"/>
  <c r="O191" i="1"/>
  <c r="O407" i="1"/>
  <c r="O248" i="1"/>
  <c r="O257" i="1"/>
  <c r="O249" i="1"/>
  <c r="O238" i="1"/>
  <c r="O176" i="1"/>
  <c r="J112" i="1"/>
  <c r="O112" i="1" s="1"/>
  <c r="O117" i="1"/>
  <c r="O166" i="1"/>
  <c r="O154" i="1"/>
  <c r="O150" i="1"/>
  <c r="L305" i="1"/>
  <c r="I361" i="1"/>
  <c r="I372" i="1" s="1"/>
  <c r="O203" i="1"/>
  <c r="O225" i="1"/>
  <c r="O216" i="1"/>
  <c r="O193" i="1"/>
  <c r="O299" i="1"/>
  <c r="O106" i="1"/>
  <c r="M408" i="1"/>
  <c r="O405" i="1"/>
  <c r="I408" i="1"/>
  <c r="H244" i="1"/>
  <c r="O379" i="1"/>
  <c r="O190" i="1"/>
  <c r="O297" i="1"/>
  <c r="L188" i="1"/>
  <c r="L244" i="1"/>
  <c r="O316" i="1"/>
  <c r="O293" i="1"/>
  <c r="O281" i="1"/>
  <c r="O267" i="1"/>
  <c r="O258" i="1"/>
  <c r="O250" i="1"/>
  <c r="O233" i="1"/>
  <c r="O224" i="1"/>
  <c r="O213" i="1"/>
  <c r="O187" i="1"/>
  <c r="O175" i="1"/>
  <c r="O284" i="1"/>
  <c r="O253" i="1"/>
  <c r="O242" i="1"/>
  <c r="O234" i="1"/>
  <c r="O148" i="1"/>
  <c r="O129" i="1"/>
  <c r="O119" i="1"/>
  <c r="O108" i="1"/>
  <c r="O99" i="1"/>
  <c r="O87" i="1"/>
  <c r="O71" i="1"/>
  <c r="O147" i="1"/>
  <c r="H361" i="1"/>
  <c r="H372" i="1" s="1"/>
  <c r="H305" i="1"/>
  <c r="N244" i="1"/>
  <c r="K370" i="1"/>
  <c r="G244" i="1"/>
  <c r="N171" i="1"/>
  <c r="O239" i="1"/>
  <c r="O222" i="1"/>
  <c r="O194" i="1"/>
  <c r="O182" i="1"/>
  <c r="O282" i="1"/>
  <c r="O268" i="1"/>
  <c r="O259" i="1"/>
  <c r="O251" i="1"/>
  <c r="O240" i="1"/>
  <c r="O232" i="1"/>
  <c r="O223" i="1"/>
  <c r="O214" i="1"/>
  <c r="O85" i="1"/>
  <c r="O159" i="1"/>
  <c r="O146" i="1"/>
  <c r="H171" i="1"/>
  <c r="O292" i="1"/>
  <c r="O296" i="1"/>
  <c r="O285" i="1"/>
  <c r="J270" i="1"/>
  <c r="O254" i="1"/>
  <c r="O237" i="1"/>
  <c r="O228" i="1"/>
  <c r="O217" i="1"/>
  <c r="O201" i="1"/>
  <c r="O192" i="1"/>
  <c r="O180" i="1"/>
  <c r="O186" i="1"/>
  <c r="O134" i="1"/>
  <c r="O69" i="1"/>
  <c r="O167" i="1"/>
  <c r="O152" i="1"/>
  <c r="O123" i="1"/>
  <c r="O113" i="1"/>
  <c r="O94" i="1"/>
  <c r="O83" i="1"/>
  <c r="O67" i="1"/>
  <c r="O151" i="1"/>
  <c r="O135" i="1"/>
  <c r="I244" i="1"/>
  <c r="L171" i="1"/>
  <c r="M305" i="1"/>
  <c r="O57" i="1"/>
  <c r="O283" i="1"/>
  <c r="O269" i="1"/>
  <c r="O260" i="1"/>
  <c r="O252" i="1"/>
  <c r="O243" i="1"/>
  <c r="O199" i="1"/>
  <c r="O278" i="1"/>
  <c r="O264" i="1"/>
  <c r="O255" i="1"/>
  <c r="O247" i="1"/>
  <c r="O236" i="1"/>
  <c r="O227" i="1"/>
  <c r="O218" i="1"/>
  <c r="O204" i="1"/>
  <c r="O195" i="1"/>
  <c r="O184" i="1"/>
  <c r="O174" i="1"/>
  <c r="O168" i="1"/>
  <c r="O158" i="1"/>
  <c r="O149" i="1"/>
  <c r="O133" i="1"/>
  <c r="O121" i="1"/>
  <c r="O111" i="1"/>
  <c r="O101" i="1"/>
  <c r="O89" i="1"/>
  <c r="O161" i="1"/>
  <c r="O165" i="1"/>
  <c r="N305" i="1"/>
  <c r="G305" i="1"/>
  <c r="M244" i="1"/>
  <c r="N188" i="1"/>
  <c r="O579" i="1"/>
  <c r="O560" i="1"/>
  <c r="O611" i="1"/>
  <c r="O585" i="1"/>
  <c r="O619" i="1"/>
  <c r="O629" i="1"/>
  <c r="O615" i="1"/>
  <c r="O623" i="1"/>
  <c r="O596" i="1"/>
  <c r="O575" i="1"/>
  <c r="O633" i="1"/>
  <c r="O566" i="1"/>
  <c r="J261" i="1"/>
  <c r="O501" i="1"/>
  <c r="J388" i="1"/>
  <c r="J663" i="1"/>
  <c r="O663" i="1" s="1"/>
  <c r="K388" i="1"/>
  <c r="K399" i="1" s="1"/>
  <c r="J370" i="1"/>
  <c r="O384" i="1"/>
  <c r="K303" i="1"/>
  <c r="K196" i="1"/>
  <c r="J196" i="1"/>
  <c r="F188" i="1"/>
  <c r="J95" i="1"/>
  <c r="O157" i="1"/>
  <c r="J73" i="1"/>
  <c r="O73" i="1" s="1"/>
  <c r="O263" i="1"/>
  <c r="J359" i="1"/>
  <c r="J635" i="1"/>
  <c r="O635" i="1" s="1"/>
  <c r="I639" i="1"/>
  <c r="J303" i="1"/>
  <c r="K229" i="1"/>
  <c r="J185" i="1"/>
  <c r="J138" i="1"/>
  <c r="O164" i="1"/>
  <c r="K162" i="1"/>
  <c r="K138" i="1"/>
  <c r="O97" i="1"/>
  <c r="J576" i="1"/>
  <c r="O576" i="1" s="1"/>
  <c r="J513" i="1"/>
  <c r="O513" i="1" s="1"/>
  <c r="O331" i="1"/>
  <c r="J329" i="1"/>
  <c r="K270" i="1"/>
  <c r="K261" i="1"/>
  <c r="K177" i="1"/>
  <c r="F244" i="1"/>
  <c r="J569" i="1"/>
  <c r="O569" i="1" s="1"/>
  <c r="O375" i="1"/>
  <c r="O346" i="1"/>
  <c r="J241" i="1"/>
  <c r="J177" i="1"/>
  <c r="O179" i="1"/>
  <c r="J229" i="1"/>
  <c r="J205" i="1"/>
  <c r="O231" i="1"/>
  <c r="O173" i="1"/>
  <c r="K169" i="1"/>
  <c r="O277" i="1"/>
  <c r="J103" i="1"/>
  <c r="O105" i="1"/>
  <c r="O86" i="1"/>
  <c r="O82" i="1"/>
  <c r="G171" i="1"/>
  <c r="O145" i="1"/>
  <c r="K32" i="1"/>
  <c r="K24" i="1"/>
  <c r="J622" i="1"/>
  <c r="O622" i="1" s="1"/>
  <c r="K241" i="1"/>
  <c r="K205" i="1"/>
  <c r="K185" i="1"/>
  <c r="O246" i="1"/>
  <c r="O610" i="1"/>
  <c r="L309" i="1" l="1"/>
  <c r="L414" i="1" s="1"/>
  <c r="I309" i="1"/>
  <c r="I477" i="1"/>
  <c r="J477" i="1" s="1"/>
  <c r="O477" i="1" s="1"/>
  <c r="F309" i="1"/>
  <c r="J114" i="1"/>
  <c r="O114" i="1" s="1"/>
  <c r="H412" i="1"/>
  <c r="O169" i="1"/>
  <c r="O162" i="1"/>
  <c r="O270" i="1"/>
  <c r="J408" i="1"/>
  <c r="G412" i="1"/>
  <c r="H309" i="1"/>
  <c r="O370" i="1"/>
  <c r="K372" i="1"/>
  <c r="O393" i="1"/>
  <c r="O382" i="1"/>
  <c r="O359" i="1"/>
  <c r="G309" i="1"/>
  <c r="J188" i="1"/>
  <c r="M412" i="1"/>
  <c r="O241" i="1"/>
  <c r="O406" i="1"/>
  <c r="N309" i="1"/>
  <c r="K408" i="1"/>
  <c r="O103" i="1"/>
  <c r="O185" i="1"/>
  <c r="O229" i="1"/>
  <c r="M309" i="1"/>
  <c r="K305" i="1"/>
  <c r="O196" i="1"/>
  <c r="I412" i="1"/>
  <c r="O219" i="1"/>
  <c r="J75" i="1"/>
  <c r="O75" i="1" s="1"/>
  <c r="O286" i="1"/>
  <c r="O126" i="1"/>
  <c r="K188" i="1"/>
  <c r="O303" i="1"/>
  <c r="O95" i="1"/>
  <c r="I26" i="1"/>
  <c r="H32" i="1"/>
  <c r="I23" i="1"/>
  <c r="I22" i="1"/>
  <c r="G24" i="1"/>
  <c r="I21" i="1"/>
  <c r="I27" i="1"/>
  <c r="H28" i="1"/>
  <c r="I30" i="1"/>
  <c r="G28" i="1"/>
  <c r="I25" i="1"/>
  <c r="I31" i="1"/>
  <c r="J305" i="1"/>
  <c r="K36" i="1"/>
  <c r="K244" i="1"/>
  <c r="F412" i="1"/>
  <c r="J171" i="1"/>
  <c r="O138" i="1"/>
  <c r="O261" i="1"/>
  <c r="K171" i="1"/>
  <c r="I641" i="1"/>
  <c r="O641" i="1" s="1"/>
  <c r="J625" i="1"/>
  <c r="O625" i="1" s="1"/>
  <c r="O177" i="1"/>
  <c r="O205" i="1"/>
  <c r="J613" i="1"/>
  <c r="O613" i="1" s="1"/>
  <c r="J361" i="1"/>
  <c r="O329" i="1"/>
  <c r="J639" i="1"/>
  <c r="O639" i="1" s="1"/>
  <c r="J244" i="1"/>
  <c r="G32" i="1"/>
  <c r="I29" i="1"/>
  <c r="H24" i="1"/>
  <c r="O63" i="1"/>
  <c r="H36" i="1" l="1"/>
  <c r="H50" i="1" s="1"/>
  <c r="G36" i="1"/>
  <c r="G50" i="1" s="1"/>
  <c r="F414" i="1"/>
  <c r="G414" i="1"/>
  <c r="K412" i="1"/>
  <c r="H414" i="1"/>
  <c r="L30" i="1"/>
  <c r="O30" i="1"/>
  <c r="L26" i="1"/>
  <c r="O26" i="1"/>
  <c r="L31" i="1"/>
  <c r="O31" i="1"/>
  <c r="L22" i="1"/>
  <c r="L27" i="1"/>
  <c r="O27" i="1"/>
  <c r="L23" i="1"/>
  <c r="O23" i="1"/>
  <c r="O188" i="1"/>
  <c r="M414" i="1"/>
  <c r="O305" i="1"/>
  <c r="O408" i="1"/>
  <c r="I424" i="1"/>
  <c r="K309" i="1"/>
  <c r="J424" i="1" s="1"/>
  <c r="I414" i="1"/>
  <c r="J309" i="1"/>
  <c r="O244" i="1"/>
  <c r="O171" i="1"/>
  <c r="I43" i="1"/>
  <c r="I38" i="1"/>
  <c r="I47" i="1"/>
  <c r="L29" i="1"/>
  <c r="I32" i="1"/>
  <c r="L32" i="1" s="1"/>
  <c r="J372" i="1"/>
  <c r="O361" i="1"/>
  <c r="K50" i="1"/>
  <c r="L25" i="1"/>
  <c r="I28" i="1"/>
  <c r="L28" i="1" s="1"/>
  <c r="I46" i="1"/>
  <c r="I45" i="1"/>
  <c r="I39" i="1"/>
  <c r="O25" i="1"/>
  <c r="I33" i="1"/>
  <c r="I48" i="1"/>
  <c r="I24" i="1"/>
  <c r="L21" i="1"/>
  <c r="I44" i="1"/>
  <c r="I35" i="1"/>
  <c r="I42" i="1"/>
  <c r="O21" i="1"/>
  <c r="I36" i="1" l="1"/>
  <c r="O424" i="1"/>
  <c r="J24" i="1"/>
  <c r="J32" i="1"/>
  <c r="O32" i="1" s="1"/>
  <c r="O22" i="1"/>
  <c r="J28" i="1"/>
  <c r="O28" i="1" s="1"/>
  <c r="L44" i="1"/>
  <c r="L43" i="1"/>
  <c r="L42" i="1"/>
  <c r="L48" i="1"/>
  <c r="O48" i="1"/>
  <c r="L47" i="1"/>
  <c r="O47" i="1"/>
  <c r="L35" i="1"/>
  <c r="O35" i="1"/>
  <c r="L33" i="1"/>
  <c r="O33" i="1"/>
  <c r="L38" i="1"/>
  <c r="L45" i="1"/>
  <c r="L46" i="1"/>
  <c r="O46" i="1"/>
  <c r="O309" i="1"/>
  <c r="L39" i="1"/>
  <c r="J412" i="1"/>
  <c r="O372" i="1"/>
  <c r="O29" i="1"/>
  <c r="L24" i="1"/>
  <c r="J36" i="1" l="1"/>
  <c r="J50" i="1" s="1"/>
  <c r="J453" i="1" s="1"/>
  <c r="I50" i="1"/>
  <c r="J414" i="1"/>
  <c r="O412" i="1"/>
  <c r="L40" i="1"/>
  <c r="L36" i="1"/>
  <c r="O24" i="1"/>
  <c r="O50" i="1" l="1"/>
  <c r="I422" i="1"/>
  <c r="L50" i="1"/>
  <c r="O456" i="1" l="1"/>
  <c r="O453" i="1"/>
  <c r="O444" i="1"/>
  <c r="I426" i="1"/>
  <c r="O600" i="1"/>
  <c r="O565" i="1"/>
  <c r="O535" i="1"/>
  <c r="J422" i="1"/>
  <c r="J426" i="1" s="1"/>
  <c r="O616" i="1"/>
  <c r="O533" i="1"/>
  <c r="O564" i="1"/>
  <c r="O537" i="1"/>
  <c r="O422" i="1" l="1"/>
  <c r="I503" i="1"/>
  <c r="O426" i="1"/>
  <c r="I515" i="1" l="1"/>
  <c r="J503" i="1"/>
  <c r="O503" i="1" s="1"/>
  <c r="I524" i="1" l="1"/>
  <c r="J515" i="1"/>
  <c r="O515" i="1" s="1"/>
  <c r="J524" i="1" l="1"/>
  <c r="O5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VKristoff</author>
    <author>Carl Bayer</author>
    <author>Gray Taylor</author>
  </authors>
  <commentList>
    <comment ref="E671" authorId="0" shapeId="0" xr:uid="{00000000-0006-0000-0100-000001000000}">
      <text>
        <r>
          <rPr>
            <b/>
            <sz val="8"/>
            <color indexed="81"/>
            <rFont val="Tahoma"/>
            <family val="2"/>
          </rPr>
          <t>Enter the # of stores that sell fuel and  were open at the beginning of the year.</t>
        </r>
      </text>
    </comment>
    <comment ref="G671" authorId="0" shapeId="0" xr:uid="{00000000-0006-0000-0100-000002000000}">
      <text>
        <r>
          <rPr>
            <b/>
            <sz val="8"/>
            <color indexed="81"/>
            <rFont val="Tahoma"/>
            <family val="2"/>
          </rPr>
          <t>Enter the # of non-fuel stores open at the beginning of the year.</t>
        </r>
        <r>
          <rPr>
            <sz val="8"/>
            <color indexed="81"/>
            <rFont val="Tahoma"/>
            <family val="2"/>
          </rPr>
          <t xml:space="preserve">
</t>
        </r>
      </text>
    </comment>
    <comment ref="E672" authorId="0" shapeId="0" xr:uid="{00000000-0006-0000-0100-000003000000}">
      <text>
        <r>
          <rPr>
            <b/>
            <sz val="8"/>
            <color indexed="81"/>
            <rFont val="Tahoma"/>
            <family val="2"/>
          </rPr>
          <t xml:space="preserve">Enter the # of newly constructed stores that were opened this year and sell fuel. </t>
        </r>
      </text>
    </comment>
    <comment ref="G672" authorId="0" shapeId="0" xr:uid="{00000000-0006-0000-0100-000004000000}">
      <text>
        <r>
          <rPr>
            <b/>
            <sz val="8"/>
            <color indexed="81"/>
            <rFont val="Tahoma"/>
            <family val="2"/>
          </rPr>
          <t>Enter the # of newly constructed stores that were opened this year that do not sell fuel.</t>
        </r>
      </text>
    </comment>
    <comment ref="E673" authorId="0" shapeId="0" xr:uid="{00000000-0006-0000-0100-000005000000}">
      <text>
        <r>
          <rPr>
            <b/>
            <sz val="8"/>
            <color indexed="81"/>
            <rFont val="Tahoma"/>
            <family val="2"/>
          </rPr>
          <t xml:space="preserve">Enter the # of stores you purchased or aquired this year that sell fuel. </t>
        </r>
      </text>
    </comment>
    <comment ref="G673" authorId="0" shapeId="0" xr:uid="{00000000-0006-0000-0100-000006000000}">
      <text>
        <r>
          <rPr>
            <b/>
            <sz val="8"/>
            <color indexed="81"/>
            <rFont val="Tahoma"/>
            <family val="2"/>
          </rPr>
          <t xml:space="preserve">Enter the # of stores you purchased or aquired this year that do not sell fuel. </t>
        </r>
        <r>
          <rPr>
            <sz val="8"/>
            <color indexed="81"/>
            <rFont val="Tahoma"/>
            <family val="2"/>
          </rPr>
          <t xml:space="preserve">
</t>
        </r>
      </text>
    </comment>
    <comment ref="E675" authorId="0" shapeId="0" xr:uid="{00000000-0006-0000-0100-000007000000}">
      <text>
        <r>
          <rPr>
            <b/>
            <sz val="8"/>
            <color indexed="81"/>
            <rFont val="Tahoma"/>
            <family val="2"/>
          </rPr>
          <t xml:space="preserve">Enter the # of fuel stores closed during the year (not sold). </t>
        </r>
        <r>
          <rPr>
            <sz val="8"/>
            <color indexed="81"/>
            <rFont val="Tahoma"/>
            <family val="2"/>
          </rPr>
          <t xml:space="preserve">
</t>
        </r>
      </text>
    </comment>
    <comment ref="G675" authorId="0" shapeId="0" xr:uid="{00000000-0006-0000-0100-000008000000}">
      <text>
        <r>
          <rPr>
            <b/>
            <sz val="8"/>
            <color indexed="81"/>
            <rFont val="Tahoma"/>
            <family val="2"/>
          </rPr>
          <t xml:space="preserve">Enter the # of non- fuel stores that were closed during the year (not sold). 
</t>
        </r>
        <r>
          <rPr>
            <sz val="8"/>
            <color indexed="81"/>
            <rFont val="Tahoma"/>
            <family val="2"/>
          </rPr>
          <t xml:space="preserve">
</t>
        </r>
      </text>
    </comment>
    <comment ref="E676" authorId="0" shapeId="0" xr:uid="{00000000-0006-0000-0100-000009000000}">
      <text>
        <r>
          <rPr>
            <b/>
            <sz val="8"/>
            <color indexed="81"/>
            <rFont val="Tahoma"/>
            <family val="2"/>
          </rPr>
          <t xml:space="preserve">Enter the # of fuel stores sold during the year. </t>
        </r>
        <r>
          <rPr>
            <sz val="8"/>
            <color indexed="81"/>
            <rFont val="Tahoma"/>
            <family val="2"/>
          </rPr>
          <t xml:space="preserve">
</t>
        </r>
      </text>
    </comment>
    <comment ref="G676" authorId="0" shapeId="0" xr:uid="{00000000-0006-0000-0100-00000A000000}">
      <text>
        <r>
          <rPr>
            <b/>
            <sz val="8"/>
            <color indexed="81"/>
            <rFont val="Tahoma"/>
            <family val="2"/>
          </rPr>
          <t xml:space="preserve">Enter the # of non fuel stores sold during the year. 
</t>
        </r>
        <r>
          <rPr>
            <sz val="8"/>
            <color indexed="81"/>
            <rFont val="Tahoma"/>
            <family val="2"/>
          </rPr>
          <t xml:space="preserve">
</t>
        </r>
      </text>
    </comment>
    <comment ref="G686" authorId="1" shapeId="0" xr:uid="{00000000-0006-0000-0100-00000F000000}">
      <text>
        <r>
          <rPr>
            <b/>
            <sz val="8"/>
            <color indexed="81"/>
            <rFont val="Tahoma"/>
            <family val="2"/>
          </rPr>
          <t>Rent should be stated as (net,net,net) the return to the lessor for the facilities contructed (land and building); that is net of any executory costs such as taxes, repairs and insurance. In addition, this amount should be net or store subrent income. Report only for stores for which you pay "full" rent. Exclude land-only leases.</t>
        </r>
      </text>
    </comment>
    <comment ref="G687" authorId="1" shapeId="0" xr:uid="{00000000-0006-0000-0100-000010000000}">
      <text>
        <r>
          <rPr>
            <b/>
            <sz val="8"/>
            <color indexed="81"/>
            <rFont val="Tahoma"/>
            <family val="2"/>
          </rPr>
          <t>Rent should be stated as (net,net,net) the return to the lessor for the facilities contructed (land and building); that is net of any executory costs such as taxes, repairs and insurance. In addition, this amount should be net or store subrent income. Report only for stores for which you pay "full" rent. Exclude land-only leases.</t>
        </r>
        <r>
          <rPr>
            <sz val="8"/>
            <color indexed="81"/>
            <rFont val="Tahoma"/>
            <family val="2"/>
          </rPr>
          <t xml:space="preserve">
</t>
        </r>
      </text>
    </comment>
    <comment ref="G691" authorId="0" shapeId="0" xr:uid="{00000000-0006-0000-0100-000011000000}">
      <text>
        <r>
          <rPr>
            <b/>
            <sz val="8"/>
            <color indexed="81"/>
            <rFont val="Tahoma"/>
            <family val="2"/>
          </rPr>
          <t>Enter the # of newly constructed or purchased/acquired stores that you opened this year that are located in an area with a population of less than 50,000 people.</t>
        </r>
        <r>
          <rPr>
            <sz val="8"/>
            <color indexed="81"/>
            <rFont val="Tahoma"/>
            <family val="2"/>
          </rPr>
          <t xml:space="preserve">
</t>
        </r>
      </text>
    </comment>
    <comment ref="G692" authorId="0" shapeId="0" xr:uid="{00000000-0006-0000-0100-000012000000}">
      <text>
        <r>
          <rPr>
            <b/>
            <sz val="8"/>
            <color indexed="81"/>
            <rFont val="Tahoma"/>
            <family val="2"/>
          </rPr>
          <t>Enter the # of newly constructed or purchased/acquired stores that you opened this year that are located in an area with a population of greater than 50,000 people.</t>
        </r>
        <r>
          <rPr>
            <sz val="8"/>
            <color indexed="81"/>
            <rFont val="Tahoma"/>
            <family val="2"/>
          </rPr>
          <t xml:space="preserve">
</t>
        </r>
      </text>
    </comment>
    <comment ref="G697" authorId="0" shapeId="0" xr:uid="{00000000-0006-0000-0100-000013000000}">
      <text>
        <r>
          <rPr>
            <b/>
            <sz val="8"/>
            <color indexed="81"/>
            <rFont val="Tahoma"/>
            <family val="2"/>
          </rPr>
          <t xml:space="preserve">If you opened any new stores in rural areas (population of less than 50,000 people), fill in this column with the costs for one store.  If the store is leased, estimate the land and building costs. </t>
        </r>
        <r>
          <rPr>
            <sz val="8"/>
            <color indexed="81"/>
            <rFont val="Tahoma"/>
            <family val="2"/>
          </rPr>
          <t xml:space="preserve">
</t>
        </r>
      </text>
    </comment>
    <comment ref="I697" authorId="0" shapeId="0" xr:uid="{00000000-0006-0000-0100-000014000000}">
      <text>
        <r>
          <rPr>
            <b/>
            <sz val="8"/>
            <color indexed="81"/>
            <rFont val="Tahoma"/>
            <family val="2"/>
          </rPr>
          <t xml:space="preserve">If you opened any new stores in urban areas (population greater than 50,000 people), fill in this column with the costs for one store.  If the store is leased, estimate the land and building costs. </t>
        </r>
        <r>
          <rPr>
            <sz val="8"/>
            <color indexed="81"/>
            <rFont val="Tahoma"/>
            <family val="2"/>
          </rPr>
          <t xml:space="preserve">
</t>
        </r>
      </text>
    </comment>
    <comment ref="G708" authorId="0" shapeId="0" xr:uid="{00000000-0006-0000-0100-000015000000}">
      <text>
        <r>
          <rPr>
            <b/>
            <sz val="8"/>
            <color indexed="81"/>
            <rFont val="Tahoma"/>
            <family val="2"/>
          </rPr>
          <t>If you opened any new stores in rural areas (population of less than 50,000 people), enter the average square footage for the sales area in these stores.</t>
        </r>
        <r>
          <rPr>
            <sz val="8"/>
            <color indexed="81"/>
            <rFont val="Tahoma"/>
            <family val="2"/>
          </rPr>
          <t xml:space="preserve">
</t>
        </r>
      </text>
    </comment>
    <comment ref="I708" authorId="2" shapeId="0" xr:uid="{00000000-0006-0000-0100-000016000000}">
      <text>
        <r>
          <rPr>
            <b/>
            <sz val="8"/>
            <color indexed="81"/>
            <rFont val="Tahoma"/>
            <family val="2"/>
          </rPr>
          <t>If you opened any new stores in urban areas (population greater than 50,000 people), enter the average square footage for the sales area in these stores.</t>
        </r>
      </text>
    </comment>
    <comment ref="G709" authorId="0" shapeId="0" xr:uid="{00000000-0006-0000-0100-000017000000}">
      <text>
        <r>
          <rPr>
            <b/>
            <sz val="8"/>
            <color indexed="81"/>
            <rFont val="Tahoma"/>
            <family val="2"/>
          </rPr>
          <t>If you opened any new stores in rural areas (population of less than 50,000 people), fill in the square footage for the non sales areas such as the office, rest rooms, storage space in the coolers and storage room in these stores.</t>
        </r>
        <r>
          <rPr>
            <sz val="8"/>
            <color indexed="81"/>
            <rFont val="Tahoma"/>
            <family val="2"/>
          </rPr>
          <t xml:space="preserve">
</t>
        </r>
      </text>
    </comment>
    <comment ref="I709" authorId="2" shapeId="0" xr:uid="{00000000-0006-0000-0100-000018000000}">
      <text>
        <r>
          <rPr>
            <b/>
            <sz val="8"/>
            <color indexed="81"/>
            <rFont val="Tahoma"/>
            <family val="2"/>
          </rPr>
          <t xml:space="preserve">If you opened any new stores in urban areas (population greater than 50,000 people), fill in the square footage for the non sales areas such as the office, rest rooms, storage space in the coolers and storage room in these stores.
</t>
        </r>
      </text>
    </comment>
    <comment ref="G711" authorId="0" shapeId="0" xr:uid="{00000000-0006-0000-0100-000019000000}">
      <text>
        <r>
          <rPr>
            <b/>
            <sz val="8"/>
            <color indexed="81"/>
            <rFont val="Tahoma"/>
            <family val="2"/>
          </rPr>
          <t>If you opened any new stores in rural areas (population of less than 50,000 people), enter the average square footage of the property for these stores.</t>
        </r>
        <r>
          <rPr>
            <sz val="8"/>
            <color indexed="81"/>
            <rFont val="Tahoma"/>
            <family val="2"/>
          </rPr>
          <t xml:space="preserve">
</t>
        </r>
      </text>
    </comment>
    <comment ref="I711" authorId="2" shapeId="0" xr:uid="{00000000-0006-0000-0100-00001A000000}">
      <text>
        <r>
          <rPr>
            <b/>
            <sz val="8"/>
            <color indexed="81"/>
            <rFont val="Tahoma"/>
            <family val="2"/>
          </rPr>
          <t>If you opened any new stores in rural areas (population of less than 50,000 people), enter the average square footage of the property for these stores.</t>
        </r>
      </text>
    </comment>
    <comment ref="G712" authorId="0" shapeId="0" xr:uid="{00000000-0006-0000-0100-00001B000000}">
      <text>
        <r>
          <rPr>
            <b/>
            <sz val="8"/>
            <color indexed="81"/>
            <rFont val="Tahoma"/>
            <family val="2"/>
          </rPr>
          <t>If you opened any new stores in rural areas (population of less than 50,000 people), enter the average number of cooler doors in these stores.</t>
        </r>
      </text>
    </comment>
    <comment ref="I712" authorId="0" shapeId="0" xr:uid="{00000000-0006-0000-0100-00001C000000}">
      <text>
        <r>
          <rPr>
            <b/>
            <sz val="8"/>
            <color indexed="81"/>
            <rFont val="Tahoma"/>
            <family val="2"/>
          </rPr>
          <t>If you opened any new stores in urban areas (population greater than 50,000 people), enter the average number of cooler doors in these stores.</t>
        </r>
      </text>
    </comment>
    <comment ref="G715" authorId="0" shapeId="0" xr:uid="{00000000-0006-0000-0100-00001D000000}">
      <text>
        <r>
          <rPr>
            <b/>
            <sz val="8"/>
            <color indexed="81"/>
            <rFont val="Tahoma"/>
            <family val="2"/>
          </rPr>
          <t>Enter the # of stores where a remodel cost more than $50,000.</t>
        </r>
        <r>
          <rPr>
            <sz val="8"/>
            <color indexed="81"/>
            <rFont val="Tahoma"/>
            <family val="2"/>
          </rPr>
          <t xml:space="preserve">
</t>
        </r>
      </text>
    </comment>
    <comment ref="G716" authorId="0" shapeId="0" xr:uid="{00000000-0006-0000-0100-00001E000000}">
      <text>
        <r>
          <rPr>
            <b/>
            <sz val="8"/>
            <color indexed="81"/>
            <rFont val="Tahoma"/>
            <family val="2"/>
          </rPr>
          <t>Enter the average cost per store for the remodel.</t>
        </r>
        <r>
          <rPr>
            <sz val="8"/>
            <color indexed="81"/>
            <rFont val="Tahoma"/>
            <family val="2"/>
          </rPr>
          <t xml:space="preserve">
</t>
        </r>
      </text>
    </comment>
    <comment ref="G717" authorId="0" shapeId="0" xr:uid="{00000000-0006-0000-0100-00001F000000}">
      <text>
        <r>
          <rPr>
            <b/>
            <sz val="8"/>
            <color indexed="81"/>
            <rFont val="Tahoma"/>
            <family val="2"/>
          </rPr>
          <t>On average, how many years between a remodel?</t>
        </r>
        <r>
          <rPr>
            <sz val="8"/>
            <color indexed="81"/>
            <rFont val="Tahoma"/>
            <family val="2"/>
          </rPr>
          <t xml:space="preserve">
</t>
        </r>
      </text>
    </comment>
    <comment ref="G718" authorId="0" shapeId="0" xr:uid="{00000000-0006-0000-0100-000020000000}">
      <text>
        <r>
          <rPr>
            <b/>
            <sz val="8"/>
            <color indexed="81"/>
            <rFont val="Tahoma"/>
            <family val="2"/>
          </rPr>
          <t>What percent of your stores have been remodeled in the last 5 years?</t>
        </r>
        <r>
          <rPr>
            <sz val="8"/>
            <color indexed="81"/>
            <rFont val="Tahoma"/>
            <family val="2"/>
          </rPr>
          <t xml:space="preserve">
</t>
        </r>
      </text>
    </comment>
    <comment ref="G721" authorId="0" shapeId="0" xr:uid="{00000000-0006-0000-0100-000021000000}">
      <text>
        <r>
          <rPr>
            <b/>
            <sz val="8"/>
            <color indexed="81"/>
            <rFont val="Tahoma"/>
            <family val="2"/>
          </rPr>
          <t>What percent of your stores were demolished and rebuilt in the last 5 years?</t>
        </r>
        <r>
          <rPr>
            <sz val="8"/>
            <color indexed="81"/>
            <rFont val="Tahoma"/>
            <family val="2"/>
          </rPr>
          <t xml:space="preserve">
</t>
        </r>
      </text>
    </comment>
    <comment ref="G723" authorId="0" shapeId="0" xr:uid="{00000000-0006-0000-0100-000022000000}">
      <text>
        <r>
          <rPr>
            <b/>
            <sz val="8"/>
            <color indexed="81"/>
            <rFont val="Tahoma"/>
            <family val="2"/>
          </rPr>
          <t>On average, how many years old were the store(s) that were rebuilt?</t>
        </r>
      </text>
    </comment>
  </commentList>
</comments>
</file>

<file path=xl/sharedStrings.xml><?xml version="1.0" encoding="utf-8"?>
<sst xmlns="http://schemas.openxmlformats.org/spreadsheetml/2006/main" count="999" uniqueCount="756">
  <si>
    <t>Number of Stores with Pay at the Pump</t>
  </si>
  <si>
    <t>Number of Stores with Cash Acceptors</t>
  </si>
  <si>
    <t>Labor Hours based on Job Performed - Include Managers</t>
  </si>
  <si>
    <t>Food Service Labor Hours - include training hours</t>
  </si>
  <si>
    <t>Other Store Labor Hours - include training hours</t>
  </si>
  <si>
    <t>Labor Hours not broken out - Food Service &amp; Other</t>
  </si>
  <si>
    <t>All Company Store Labor Hours &amp; Store Training Hours by Job Performed (Sum 3275:3277)</t>
  </si>
  <si>
    <t>All Company Store Labor Hours &amp; Store Training Hours by Employee Type (Sum 3281:3283)</t>
  </si>
  <si>
    <t>Labor Hours based on Employee Type - Include Managers</t>
  </si>
  <si>
    <t>Total Hours for Salaried Employees - include training hours</t>
  </si>
  <si>
    <t>Total Hours for Hourly Employees - include training hours</t>
  </si>
  <si>
    <t>Total Hours for Contract Labor</t>
  </si>
  <si>
    <t>Total Overtime Hours</t>
  </si>
  <si>
    <t>Sales Dollars based on HOW the Customer Paid</t>
  </si>
  <si>
    <t>Total Sales Dollars - Credit, Debit, Fleet, Gift Cards</t>
  </si>
  <si>
    <t>Total Sales Dollars – Cash</t>
  </si>
  <si>
    <t>Total Sales Dollars – Checks</t>
  </si>
  <si>
    <t>Total Sales Dollars – Electronic Benefits Transfer (EBT)</t>
  </si>
  <si>
    <t>Customer Transactions based of WHERE the Customer Paid</t>
  </si>
  <si>
    <t>Customer Transactions based of HOW the Customer Paid</t>
  </si>
  <si>
    <t>Number of Transactions – Cash</t>
  </si>
  <si>
    <t>Number of Transactions – Check</t>
  </si>
  <si>
    <t>Number of Transactions – Electronic Benefits Transfer (EBT)</t>
  </si>
  <si>
    <t>Employee Counts</t>
  </si>
  <si>
    <t>Number of Non-Manager C-Store Employees at End of Period</t>
  </si>
  <si>
    <t>Number of Managers at End of Period</t>
  </si>
  <si>
    <t>Merchandise (not food service) Shrink at Retail</t>
  </si>
  <si>
    <t>Cigarette Shrink at Retail</t>
  </si>
  <si>
    <t>Dollars of Lottery Losses</t>
  </si>
  <si>
    <t>Fuel Inventory in Gallons</t>
  </si>
  <si>
    <t>Cigarette Statistics</t>
  </si>
  <si>
    <t>Cigarette Cartons Sold as Full Cartons - not packs</t>
  </si>
  <si>
    <t>Other Merchandise Inventory @ Cost</t>
  </si>
  <si>
    <t>Other Inventory not broken out @ Cost</t>
  </si>
  <si>
    <t>In-Store Merchandise Inventory (Sum 3375:3377)</t>
  </si>
  <si>
    <t>In-Store Food Service Inventory @ Cost</t>
  </si>
  <si>
    <t>Motor Fuels Inventory @ Cost</t>
  </si>
  <si>
    <t>Land</t>
  </si>
  <si>
    <t>Buildings</t>
  </si>
  <si>
    <t>Equipment</t>
  </si>
  <si>
    <t>Goodwill - net of amortization</t>
  </si>
  <si>
    <t>Current Portion of Long-Term Debt</t>
  </si>
  <si>
    <t>Current Portion of Capitalized Leases</t>
  </si>
  <si>
    <t>Long-Term Portion of Capitalized Leases</t>
  </si>
  <si>
    <t>Section Five:  Full Serve Restaurant</t>
  </si>
  <si>
    <t>FULL SERVE RESTAURANT</t>
  </si>
  <si>
    <t xml:space="preserve">Full Serve Restaurant </t>
  </si>
  <si>
    <t>EXPENSES</t>
  </si>
  <si>
    <t>Wages</t>
  </si>
  <si>
    <t>Payroll Taxes &amp; Employee Benefits</t>
  </si>
  <si>
    <t>Utilities</t>
  </si>
  <si>
    <t>Other Expenses</t>
  </si>
  <si>
    <t>TOTAL EXPENSES (Sum 3910:3940)</t>
  </si>
  <si>
    <t xml:space="preserve">Pretax Profit for Restaurant </t>
  </si>
  <si>
    <t>Packaged Ice Cream/Novelties</t>
  </si>
  <si>
    <t>Ice</t>
  </si>
  <si>
    <t>Edible Grocery</t>
  </si>
  <si>
    <t>Non-Edible Grocery</t>
  </si>
  <si>
    <t>Perishable Grocery</t>
  </si>
  <si>
    <t>Fluid Milk Products</t>
  </si>
  <si>
    <t>Packaged Bread</t>
  </si>
  <si>
    <t>Health and Beauty Care</t>
  </si>
  <si>
    <t>Automotive Products</t>
  </si>
  <si>
    <t>Publications</t>
  </si>
  <si>
    <t>Other General Merchandise</t>
  </si>
  <si>
    <t xml:space="preserve">C-STORE MERCHANDISE TOTAL </t>
  </si>
  <si>
    <t>Direct Store Operating Expenses</t>
  </si>
  <si>
    <t>Payroll Taxes</t>
  </si>
  <si>
    <t>Health Insurance</t>
  </si>
  <si>
    <t>Property Taxes, Licenses, Other Taxes</t>
  </si>
  <si>
    <t>Equipment Rent</t>
  </si>
  <si>
    <t>Dues and Donations</t>
  </si>
  <si>
    <t>Other Store Operating Income</t>
  </si>
  <si>
    <t>Check Cashing</t>
  </si>
  <si>
    <t>Money Order: Commissions</t>
  </si>
  <si>
    <t>Telephone Commissions</t>
  </si>
  <si>
    <t>Motor Fuel Image Allowances</t>
  </si>
  <si>
    <t>Facility Expense</t>
  </si>
  <si>
    <t>Total Number of Fueling Positions</t>
  </si>
  <si>
    <t>Fuel at the Pump</t>
  </si>
  <si>
    <t>Fuel Inside</t>
  </si>
  <si>
    <t>Merchandise Inside</t>
  </si>
  <si>
    <t>Combo Fuel/Merchandise</t>
  </si>
  <si>
    <t>Section Four:  Balance Sheet Detail for Retail Operations</t>
  </si>
  <si>
    <t>Assets</t>
  </si>
  <si>
    <t>Other Current Assets</t>
  </si>
  <si>
    <t>Other Assets</t>
  </si>
  <si>
    <t>Liabilities</t>
  </si>
  <si>
    <t>Accounts Payable</t>
  </si>
  <si>
    <t>Other Current Liabilities</t>
  </si>
  <si>
    <t>Long-Term Debt</t>
  </si>
  <si>
    <t>Other Long-Term Liabilities</t>
  </si>
  <si>
    <t>Net Worth</t>
  </si>
  <si>
    <t>Market Value Adjustment for Owned Facilities</t>
  </si>
  <si>
    <t>Propane</t>
  </si>
  <si>
    <t>Car Wash</t>
  </si>
  <si>
    <t>3510 A</t>
  </si>
  <si>
    <t>Lottery/Lotto: Commissions</t>
  </si>
  <si>
    <t>Total</t>
  </si>
  <si>
    <t>Retail</t>
  </si>
  <si>
    <t>State</t>
  </si>
  <si>
    <t># Locations</t>
  </si>
  <si>
    <t>Kerosene</t>
  </si>
  <si>
    <t>Oil Company Branded</t>
  </si>
  <si>
    <t>Gas - Regular Total</t>
  </si>
  <si>
    <t>Gas - Mid Grade Total</t>
  </si>
  <si>
    <t xml:space="preserve">Fuel Other </t>
  </si>
  <si>
    <t>Carton</t>
  </si>
  <si>
    <t>Movement</t>
  </si>
  <si>
    <t>Reporting on</t>
  </si>
  <si>
    <t>This Activity</t>
  </si>
  <si>
    <t>CIGARETTE</t>
  </si>
  <si>
    <t>Premium</t>
  </si>
  <si>
    <t>Beer/Wine/Liquor not broken out</t>
  </si>
  <si>
    <t>Frozen Food not broken out</t>
  </si>
  <si>
    <t>Cigarettes/OTP not broken out</t>
  </si>
  <si>
    <t>GP Dollars</t>
  </si>
  <si>
    <t>Retail Store Operating Profit B4 Facility Expense (2820-3010+3130)</t>
  </si>
  <si>
    <t>Firm</t>
  </si>
  <si>
    <t>Year</t>
  </si>
  <si>
    <t>OTHER C-STORE MDSE ("Catch all" if not broken out above)</t>
  </si>
  <si>
    <t>Utilities - gas, electricity, water, rubbish removal</t>
  </si>
  <si>
    <t>SECTION ONE:  GP TOTAL (2370+2680+2780)</t>
  </si>
  <si>
    <t xml:space="preserve">Workers Compensation </t>
  </si>
  <si>
    <t>Branded Food Service Franchise Fees - royalties/advertising fees</t>
  </si>
  <si>
    <t>Supplies - store/fuel supplies, office supplies for stores</t>
  </si>
  <si>
    <t>Other Bank Charges - stores' depository accounts</t>
  </si>
  <si>
    <t>ATMs</t>
  </si>
  <si>
    <t>Other Miscellaneous - "catch all" if not segregated above</t>
  </si>
  <si>
    <t>Store Operating Profit  (3140-3200)</t>
  </si>
  <si>
    <t>Other Dairy and Deli Products</t>
  </si>
  <si>
    <t>Milk, Bread, Grocery not broken out</t>
  </si>
  <si>
    <t>Dispensed Beverage not broken out</t>
  </si>
  <si>
    <t>Food Service Wages</t>
  </si>
  <si>
    <t>Drive-offs</t>
  </si>
  <si>
    <t>Net Income/</t>
  </si>
  <si>
    <t>Other Automotive Services</t>
  </si>
  <si>
    <t>Report</t>
  </si>
  <si>
    <t>Item Here</t>
  </si>
  <si>
    <t>Labor Hours</t>
  </si>
  <si>
    <t>Transactions</t>
  </si>
  <si>
    <t>Gross Profit</t>
  </si>
  <si>
    <t>Cost of</t>
  </si>
  <si>
    <t>Rebates/</t>
  </si>
  <si>
    <t>Dollars</t>
  </si>
  <si>
    <t>Gallons</t>
  </si>
  <si>
    <t>Sales</t>
  </si>
  <si>
    <t>Goods Sold</t>
  </si>
  <si>
    <t>Allow.</t>
  </si>
  <si>
    <t>2-3+4=5</t>
  </si>
  <si>
    <t>Diesel</t>
  </si>
  <si>
    <t>C-STORE MERCHANDISE</t>
  </si>
  <si>
    <t>Candy</t>
  </si>
  <si>
    <t>Frozen Food</t>
  </si>
  <si>
    <t>Advertising and Promotion - includes coupons</t>
  </si>
  <si>
    <t>Business Insurance - report workers comp on Line 2850</t>
  </si>
  <si>
    <t>Depreciation and Amortization - store buildings, equipment, leasehold improvements</t>
  </si>
  <si>
    <t>Games/Amusements - video games, slot machines, pinball</t>
  </si>
  <si>
    <t>Prepaid Telecommunications - phone cards, beepers, cell phones, services, LD cards</t>
  </si>
  <si>
    <t>Other Prepaid Cards - stored-value, gift and floral cards</t>
  </si>
  <si>
    <t>Interest Expense - related to mortgages on owned store properties &amp; to purchase equipment</t>
  </si>
  <si>
    <t>N/A</t>
  </si>
  <si>
    <t>Net Gross Profit (2790-2800-2810)</t>
  </si>
  <si>
    <t xml:space="preserve">Other Not Listed - "catch all" </t>
  </si>
  <si>
    <t>ERRORS</t>
  </si>
  <si>
    <t>Gas Regular not broken out</t>
  </si>
  <si>
    <t>Gas Mid-Grade not broken out</t>
  </si>
  <si>
    <t>Gas Premium not broken out</t>
  </si>
  <si>
    <t>Gas - E-85</t>
  </si>
  <si>
    <t>Gas Total - when not broken out by grade</t>
  </si>
  <si>
    <t>Racing Fuel</t>
  </si>
  <si>
    <t>Fuel Total - when not broken out by fuel type</t>
  </si>
  <si>
    <t xml:space="preserve"># Locations </t>
  </si>
  <si>
    <t>MOTOR FUEL (Exclude Wholesale sales information)</t>
  </si>
  <si>
    <t>Section One:  Retail Sales Report</t>
  </si>
  <si>
    <t># of Cups</t>
  </si>
  <si>
    <t>Non-Beverage FS not broken out</t>
  </si>
  <si>
    <t>Section Two:  Income Statement Detail</t>
  </si>
  <si>
    <t>0</t>
  </si>
  <si>
    <t>Other Benefits - holidays, vacation, sick pay, 401k, life ins</t>
  </si>
  <si>
    <t>Cash Short and (Over) &amp; Drive-offs not broken out</t>
  </si>
  <si>
    <t>Security - monitors, alarms, security personnel, armored car, etc.</t>
  </si>
  <si>
    <t>Scales</t>
  </si>
  <si>
    <t xml:space="preserve">Shower/Laundry </t>
  </si>
  <si>
    <t>Truck Wash</t>
  </si>
  <si>
    <t>Shop Repair Services</t>
  </si>
  <si>
    <t>Gift Shop</t>
  </si>
  <si>
    <t>RV Dump Income - net of expenses</t>
  </si>
  <si>
    <t>Store Rent - triple net - show sub-rent income on 3180</t>
  </si>
  <si>
    <t>Store Sub-rent Income - enter as positive amount</t>
  </si>
  <si>
    <t>Net Facility Expense (3150+3160+3170-3180)</t>
  </si>
  <si>
    <t>Interest Income</t>
  </si>
  <si>
    <t>Other Corp Inc Related to Retail - enter as a positive # e.g.  gain on sale of assets</t>
  </si>
  <si>
    <t>Other Corp Exps Related to Retail - enter as a positive # e.g. loss on sale of assets or discontinued operations</t>
  </si>
  <si>
    <t>Other Interest Expense on Debt - not related to mortgages &amp; purchased equipment recorded on line 3160</t>
  </si>
  <si>
    <t>Communications - telephone, satellite, etc.</t>
  </si>
  <si>
    <t>C-Store Royalty/Franchise Fees - for name use, e.g. 7-11, Circle K</t>
  </si>
  <si>
    <t>Cash Short and (Over)</t>
  </si>
  <si>
    <t>Pretax Profit for Retail Operations (3210+3215+3220-3230-3240-3242)</t>
  </si>
  <si>
    <t>Property, Plant, &amp; Equipment not broken out</t>
  </si>
  <si>
    <t>Total Non-Manager Employee Terminated &amp; Quit This Period</t>
  </si>
  <si>
    <t>Number of Manager Terminated &amp; Quit This Period</t>
  </si>
  <si>
    <t>Fuel Inventory Shortage (Gain)</t>
  </si>
  <si>
    <t>Number of Full-Time Store Employees (Includes contracted employees)</t>
  </si>
  <si>
    <t>Number of Part-Time Store Employees (Include contracted employees)</t>
  </si>
  <si>
    <t>All Other Prepared Food if not broken out</t>
  </si>
  <si>
    <t>Number of Transactions - Credit Cards</t>
  </si>
  <si>
    <t>Number of Transactions - Debit Cards</t>
  </si>
  <si>
    <t>Number of Transactions - Credit, Debit, Fleet, Gift Cards not broken out</t>
  </si>
  <si>
    <t>Diesel Exhaust Fluid (DEF)</t>
  </si>
  <si>
    <t>Biodiesel</t>
  </si>
  <si>
    <t>Compressed Natural Gas (CNG)</t>
  </si>
  <si>
    <t>Liquefied Natural Gas (LNG)</t>
  </si>
  <si>
    <t>REG UL</t>
  </si>
  <si>
    <t>MID GRADE</t>
  </si>
  <si>
    <t>PREMIUM</t>
  </si>
  <si>
    <t>OTP</t>
  </si>
  <si>
    <t>0301</t>
  </si>
  <si>
    <t>Smokeless</t>
  </si>
  <si>
    <t>0302</t>
  </si>
  <si>
    <t>Cigars</t>
  </si>
  <si>
    <t>0303</t>
  </si>
  <si>
    <t>Papers</t>
  </si>
  <si>
    <t>0304</t>
  </si>
  <si>
    <t>Pipes</t>
  </si>
  <si>
    <t>0305</t>
  </si>
  <si>
    <t>Pipe/Cigarette Tobacco</t>
  </si>
  <si>
    <t>0306</t>
  </si>
  <si>
    <t>Other Tobacco</t>
  </si>
  <si>
    <t>0307</t>
  </si>
  <si>
    <t>E-Cigarettes</t>
  </si>
  <si>
    <t>Other Tobacco Products not broken out</t>
  </si>
  <si>
    <t xml:space="preserve">Cigarettes Total </t>
  </si>
  <si>
    <t xml:space="preserve">Other Tobacco Products (OTP) Total </t>
  </si>
  <si>
    <t xml:space="preserve">CIGARETTE/OTP TOTAL </t>
  </si>
  <si>
    <t>BEER</t>
  </si>
  <si>
    <t>0401</t>
  </si>
  <si>
    <t>Super Premium</t>
  </si>
  <si>
    <t>0402</t>
  </si>
  <si>
    <t>0403</t>
  </si>
  <si>
    <t>Popular</t>
  </si>
  <si>
    <t>0404</t>
  </si>
  <si>
    <t>Budget</t>
  </si>
  <si>
    <t>0405</t>
  </si>
  <si>
    <t>Imports</t>
  </si>
  <si>
    <t>0406</t>
  </si>
  <si>
    <t>Microbrews/Craft</t>
  </si>
  <si>
    <t>0407</t>
  </si>
  <si>
    <t>Malt Liquor</t>
  </si>
  <si>
    <t>0408</t>
  </si>
  <si>
    <t>Non-alcoholic</t>
  </si>
  <si>
    <t>0409</t>
  </si>
  <si>
    <t>Flavored Malt</t>
  </si>
  <si>
    <t>2405</t>
  </si>
  <si>
    <t>Beer not broken out</t>
  </si>
  <si>
    <t>Beer Total</t>
  </si>
  <si>
    <t>Spoilage/</t>
  </si>
  <si>
    <t>Audit</t>
  </si>
  <si>
    <t xml:space="preserve">Ending </t>
  </si>
  <si>
    <t xml:space="preserve">Waste </t>
  </si>
  <si>
    <t>Reporting</t>
  </si>
  <si>
    <t>Adjustment/</t>
  </si>
  <si>
    <t>Inventory Value</t>
  </si>
  <si>
    <t xml:space="preserve">Inventory Value </t>
  </si>
  <si>
    <t>at Cost*</t>
  </si>
  <si>
    <t>Shrink at Cost*</t>
  </si>
  <si>
    <t>at Cost</t>
  </si>
  <si>
    <t>at Retail</t>
  </si>
  <si>
    <t xml:space="preserve"> Firm Name &gt;&gt;</t>
  </si>
  <si>
    <t>Average</t>
  </si>
  <si>
    <t xml:space="preserve">Selling </t>
  </si>
  <si>
    <t xml:space="preserve">Gross Profit </t>
  </si>
  <si>
    <t>CPG</t>
  </si>
  <si>
    <t xml:space="preserve">Private/Unbranded </t>
  </si>
  <si>
    <t>Private/Unbranded</t>
  </si>
  <si>
    <t>Gas - Premium Total</t>
  </si>
  <si>
    <t xml:space="preserve">GAS TOTAL </t>
  </si>
  <si>
    <t xml:space="preserve">FUEL TOTAL </t>
  </si>
  <si>
    <t>2-3-7+4=5</t>
  </si>
  <si>
    <t>WINE</t>
  </si>
  <si>
    <t>0501</t>
  </si>
  <si>
    <t>0502</t>
  </si>
  <si>
    <t>0503</t>
  </si>
  <si>
    <t>0504</t>
  </si>
  <si>
    <t>Fortified Wine</t>
  </si>
  <si>
    <t>0505</t>
  </si>
  <si>
    <t>Other Wine</t>
  </si>
  <si>
    <t>2415</t>
  </si>
  <si>
    <t>Wine not broken out</t>
  </si>
  <si>
    <t>Wine Total</t>
  </si>
  <si>
    <t>LIQUOR</t>
  </si>
  <si>
    <t>0601</t>
  </si>
  <si>
    <t>Distilled Spirits</t>
  </si>
  <si>
    <t>0602</t>
  </si>
  <si>
    <t>Prepared Cocktails</t>
  </si>
  <si>
    <t>0603</t>
  </si>
  <si>
    <t>0604</t>
  </si>
  <si>
    <t>Cocktail Mixes</t>
  </si>
  <si>
    <t>0605</t>
  </si>
  <si>
    <t>Other Liquor</t>
  </si>
  <si>
    <t>2425</t>
  </si>
  <si>
    <t>Liquor not broken out</t>
  </si>
  <si>
    <t>Liquor Total</t>
  </si>
  <si>
    <t xml:space="preserve">BEER/WINE/LIQUOR TOTAL </t>
  </si>
  <si>
    <t>PK BEV</t>
  </si>
  <si>
    <t>0702</t>
  </si>
  <si>
    <t>0703</t>
  </si>
  <si>
    <t>Sports Drinks</t>
  </si>
  <si>
    <t>0704</t>
  </si>
  <si>
    <t>Juice/Juice Drinks</t>
  </si>
  <si>
    <t>0705</t>
  </si>
  <si>
    <t>0706</t>
  </si>
  <si>
    <t>Other Packaged Beverages (Non-Alcoholic)</t>
  </si>
  <si>
    <t>0707</t>
  </si>
  <si>
    <t>0708</t>
  </si>
  <si>
    <t>Enhanced Water</t>
  </si>
  <si>
    <t>Packaged Beverages not broken out</t>
  </si>
  <si>
    <t>PACKAGED BEVERAGES TOTAL (NON-ALCOHOLIC)</t>
  </si>
  <si>
    <t>CANDY</t>
  </si>
  <si>
    <t>0801</t>
  </si>
  <si>
    <t>Gum</t>
  </si>
  <si>
    <t>0802</t>
  </si>
  <si>
    <t>0803</t>
  </si>
  <si>
    <t>Chocolate Bars/Packs</t>
  </si>
  <si>
    <t>0804</t>
  </si>
  <si>
    <t>Non-Chocolate Bars/Packs</t>
  </si>
  <si>
    <t>0805</t>
  </si>
  <si>
    <t>0806</t>
  </si>
  <si>
    <t>0807</t>
  </si>
  <si>
    <t>Change Makers/Penny Counter Goods</t>
  </si>
  <si>
    <t>0808</t>
  </si>
  <si>
    <t>2455</t>
  </si>
  <si>
    <t>Candy not broken out</t>
  </si>
  <si>
    <t>SALTY SNACKS</t>
  </si>
  <si>
    <t>Potato Chips</t>
  </si>
  <si>
    <t>1502</t>
  </si>
  <si>
    <t>Tortilla/Corn Chips</t>
  </si>
  <si>
    <t>1503</t>
  </si>
  <si>
    <t>Pretzels</t>
  </si>
  <si>
    <t>1504</t>
  </si>
  <si>
    <t>Nuts/Seeds</t>
  </si>
  <si>
    <t>1505</t>
  </si>
  <si>
    <t>Packaged Ready-to-eat Popcorn</t>
  </si>
  <si>
    <t>1506</t>
  </si>
  <si>
    <t>Crackers</t>
  </si>
  <si>
    <t>1507</t>
  </si>
  <si>
    <t>Other Salty Snacks</t>
  </si>
  <si>
    <t>1508</t>
  </si>
  <si>
    <t>1509</t>
  </si>
  <si>
    <t>Mixed</t>
  </si>
  <si>
    <t>2465</t>
  </si>
  <si>
    <t>Salty Snacks not broken out</t>
  </si>
  <si>
    <t>Salty Snacks Total</t>
  </si>
  <si>
    <t>SWEET SNACKS</t>
  </si>
  <si>
    <t>1601</t>
  </si>
  <si>
    <t>1602</t>
  </si>
  <si>
    <t>Muffins/Donuts</t>
  </si>
  <si>
    <t>1603</t>
  </si>
  <si>
    <t>Cookies</t>
  </si>
  <si>
    <t>2475</t>
  </si>
  <si>
    <t>Packaged Sweet Snacks not broken out</t>
  </si>
  <si>
    <t>Packaged Sweet Snacks Total</t>
  </si>
  <si>
    <t>1701</t>
  </si>
  <si>
    <t>Meat Snacks</t>
  </si>
  <si>
    <t>1702</t>
  </si>
  <si>
    <t>Granola/Fruit Snacks</t>
  </si>
  <si>
    <t>1703</t>
  </si>
  <si>
    <t>1704</t>
  </si>
  <si>
    <t>Other Alternative Snacks</t>
  </si>
  <si>
    <t>2485</t>
  </si>
  <si>
    <t>Alternative Snacks not broken out</t>
  </si>
  <si>
    <t>Alternative Snacks Total</t>
  </si>
  <si>
    <t>Snacks/Salty &amp; Sweet not broken out</t>
  </si>
  <si>
    <t>SNACKS/SALTY AND SWEET TOTAL</t>
  </si>
  <si>
    <t>FRZN FOOD</t>
  </si>
  <si>
    <t>1301</t>
  </si>
  <si>
    <t>Frozen Dinners/Entrees/Meals</t>
  </si>
  <si>
    <t>1302</t>
  </si>
  <si>
    <t>Frozen Pizza</t>
  </si>
  <si>
    <t>1303</t>
  </si>
  <si>
    <t>Other Frozen Foods</t>
  </si>
  <si>
    <t>2505</t>
  </si>
  <si>
    <t>ICE CREAM</t>
  </si>
  <si>
    <t>1201</t>
  </si>
  <si>
    <t>1202</t>
  </si>
  <si>
    <t>1203</t>
  </si>
  <si>
    <t>Frozen Yogurt/Sherbet/Sorbet</t>
  </si>
  <si>
    <t>1204</t>
  </si>
  <si>
    <t>Frozen Novelties</t>
  </si>
  <si>
    <t>2515</t>
  </si>
  <si>
    <t>Packaged Ice Cream/Novelties not broken out</t>
  </si>
  <si>
    <t>Packaged Frozen Food not broken out</t>
  </si>
  <si>
    <t xml:space="preserve">PACKAGED FROZEN FOOD TOTAL </t>
  </si>
  <si>
    <t>EDIBLE GROC</t>
  </si>
  <si>
    <t>Packaged Coffee/Tea</t>
  </si>
  <si>
    <t>Breakfast Cereal</t>
  </si>
  <si>
    <t>Condiments</t>
  </si>
  <si>
    <t>Other Edible Grocery</t>
  </si>
  <si>
    <t>Water/Beverage Enhancers</t>
  </si>
  <si>
    <t>Edible Grocery not broken out</t>
  </si>
  <si>
    <t>NON-EDIBLE</t>
  </si>
  <si>
    <t>Laundry Care</t>
  </si>
  <si>
    <t>GROC</t>
  </si>
  <si>
    <t>Dish Care</t>
  </si>
  <si>
    <t>Household Care</t>
  </si>
  <si>
    <t>Paper/Plastic/Foil Products</t>
  </si>
  <si>
    <t>Pet Care</t>
  </si>
  <si>
    <t>Other Non-edible Grocery</t>
  </si>
  <si>
    <t>Non-Edible Grocery not broken out</t>
  </si>
  <si>
    <t>PERISHABLE</t>
  </si>
  <si>
    <t>Fruits</t>
  </si>
  <si>
    <t>Vegetable</t>
  </si>
  <si>
    <t>Service Deli Meats</t>
  </si>
  <si>
    <t>Service Deli Cheese</t>
  </si>
  <si>
    <t>Service Deli Salads</t>
  </si>
  <si>
    <t>Perishable Grocery not broken out</t>
  </si>
  <si>
    <t>FLUID MILK</t>
  </si>
  <si>
    <t>0901</t>
  </si>
  <si>
    <t>Whole Milk</t>
  </si>
  <si>
    <t>0902</t>
  </si>
  <si>
    <t>2% Milk</t>
  </si>
  <si>
    <t>0903</t>
  </si>
  <si>
    <t>1% Milk</t>
  </si>
  <si>
    <t>0904</t>
  </si>
  <si>
    <t>0905</t>
  </si>
  <si>
    <t>Flavored Milk</t>
  </si>
  <si>
    <t>0906</t>
  </si>
  <si>
    <t>Cream/Creamer Products</t>
  </si>
  <si>
    <t>0907</t>
  </si>
  <si>
    <t>2575</t>
  </si>
  <si>
    <t>Fluid Milk Products not broken out</t>
  </si>
  <si>
    <t>DAIRY</t>
  </si>
  <si>
    <t>Packaged Cheese</t>
  </si>
  <si>
    <t>Eggs</t>
  </si>
  <si>
    <t>Butter/Margarine</t>
  </si>
  <si>
    <t>Cottage/Cream Cheese/Sour Cream</t>
  </si>
  <si>
    <t>Yogurt</t>
  </si>
  <si>
    <t>Other Dairy</t>
  </si>
  <si>
    <t>Packaged Luncheon Meat</t>
  </si>
  <si>
    <t>Other Packaged Meats</t>
  </si>
  <si>
    <t>Other Dairy &amp; Deli Products not broken out</t>
  </si>
  <si>
    <t xml:space="preserve">MILK, BREAD, GROCERY TOTAL </t>
  </si>
  <si>
    <t>HBC</t>
  </si>
  <si>
    <t>Analgesics</t>
  </si>
  <si>
    <t>Cough &amp; Cold Remedies</t>
  </si>
  <si>
    <t>Stomach Remedies</t>
  </si>
  <si>
    <t>Vitamins/Supplements</t>
  </si>
  <si>
    <t>Other Internal OTC Medications</t>
  </si>
  <si>
    <t>Grooming Aids</t>
  </si>
  <si>
    <t>Feminine Hygiene</t>
  </si>
  <si>
    <t>Family Planning</t>
  </si>
  <si>
    <t>Baby Care</t>
  </si>
  <si>
    <t>Skin Care/Lotions/External Care</t>
  </si>
  <si>
    <t>Cosmetics</t>
  </si>
  <si>
    <t>Other HBC</t>
  </si>
  <si>
    <t>Liquid Vitamins, Supplements, &amp; Energy Shots</t>
  </si>
  <si>
    <t>Smoking Cessation</t>
  </si>
  <si>
    <t>Health &amp; Beauty Care not broken out</t>
  </si>
  <si>
    <t>AUTOMOTIVE</t>
  </si>
  <si>
    <t>Motor Oil</t>
  </si>
  <si>
    <t>Anti Freeze/Coolants/Window Solvents</t>
  </si>
  <si>
    <t>Transmission/Brake Fluids</t>
  </si>
  <si>
    <t>Car Care</t>
  </si>
  <si>
    <t>Other Additives</t>
  </si>
  <si>
    <t>Other Automotive</t>
  </si>
  <si>
    <t>Automotive Products not broken out</t>
  </si>
  <si>
    <t>PUBLICATIONS</t>
  </si>
  <si>
    <t>Newspapers</t>
  </si>
  <si>
    <t>Paperbacks/Books</t>
  </si>
  <si>
    <t>Comics</t>
  </si>
  <si>
    <t>Traders</t>
  </si>
  <si>
    <t xml:space="preserve">Maps </t>
  </si>
  <si>
    <t>Other Publications</t>
  </si>
  <si>
    <t>Publications not broken out</t>
  </si>
  <si>
    <t>OTHER GEN MDSE</t>
  </si>
  <si>
    <t>Batteries</t>
  </si>
  <si>
    <t>Film/Photo</t>
  </si>
  <si>
    <t>School/Office Supplies</t>
  </si>
  <si>
    <t>Greeting/Gift/Novelties/Toys/Rec Equipment</t>
  </si>
  <si>
    <t>Wearables/Apparel</t>
  </si>
  <si>
    <t>Smoking Accessories</t>
  </si>
  <si>
    <t>Video/Audio Tapes</t>
  </si>
  <si>
    <t>Hardware/Tools/Housewares</t>
  </si>
  <si>
    <t>Floral</t>
  </si>
  <si>
    <t>Seasonal</t>
  </si>
  <si>
    <t>Telecommunications Hardware</t>
  </si>
  <si>
    <t>Propane Exchanges</t>
  </si>
  <si>
    <t>Other General Merchandise not broken out</t>
  </si>
  <si>
    <t>General Merchandise not broken out in HBC, Auto, Pubs,  or Other Gen Mdse</t>
  </si>
  <si>
    <t xml:space="preserve">GENERAL MDSE TOTAL </t>
  </si>
  <si>
    <t>FOODSERVICE (FS)</t>
  </si>
  <si>
    <t>FRANCHISE/LICENSED</t>
  </si>
  <si>
    <t>Chicken</t>
  </si>
  <si>
    <t>Mexican</t>
  </si>
  <si>
    <t>Pizza</t>
  </si>
  <si>
    <t>Seafood</t>
  </si>
  <si>
    <t>Hot Dogs/Roller Grill</t>
  </si>
  <si>
    <t>Hamburgers/Cheeseburgers</t>
  </si>
  <si>
    <t>Sandwiches/Wraps</t>
  </si>
  <si>
    <t>Frozen Treats</t>
  </si>
  <si>
    <t>Bakery</t>
  </si>
  <si>
    <t>Soup &amp; Salad</t>
  </si>
  <si>
    <t>Other Cuisine</t>
  </si>
  <si>
    <t>Supplies</t>
  </si>
  <si>
    <t>Franchise/Licensed Prepared Food Not Broken Out</t>
  </si>
  <si>
    <t>Franchise/Licensed Prepared Food Total</t>
  </si>
  <si>
    <t>PROPRIETARY</t>
  </si>
  <si>
    <t>Proprietary Prepared Food Not Broken Out</t>
  </si>
  <si>
    <t>Proprietary Prepared  Food Total</t>
  </si>
  <si>
    <t>MANUFACTURER</t>
  </si>
  <si>
    <t>BRAND</t>
  </si>
  <si>
    <t>Manufacturer Brand Prepared Food Not Broken Out</t>
  </si>
  <si>
    <t>Manufacturer Brand Prepared Food Total</t>
  </si>
  <si>
    <t xml:space="preserve">Prepared Food Grand Total </t>
  </si>
  <si>
    <t>Sandwiches</t>
  </si>
  <si>
    <t>Salads &amp; Sides</t>
  </si>
  <si>
    <t>Thaw, Heat &amp; Eat</t>
  </si>
  <si>
    <t>Meals Ready-to-Eat (home meal replacement)</t>
  </si>
  <si>
    <t>Commissary not broken out</t>
  </si>
  <si>
    <t>Commissary/DSD Total</t>
  </si>
  <si>
    <t>NON-BEVERAGE FOODSERVICE GRAND TOTAL</t>
  </si>
  <si>
    <t>HOT DISPENSED</t>
  </si>
  <si>
    <t>Coffee</t>
  </si>
  <si>
    <t>Hot Tea</t>
  </si>
  <si>
    <t>Hot Chocolate</t>
  </si>
  <si>
    <t>Refills</t>
  </si>
  <si>
    <t>Coffee Club Mugs</t>
  </si>
  <si>
    <t>Other Hot Dispensed Beverages</t>
  </si>
  <si>
    <t>Hot Dispensed not broken out</t>
  </si>
  <si>
    <t>Hot Dispensed Beverages Total</t>
  </si>
  <si>
    <t>COLD DISPENSED</t>
  </si>
  <si>
    <t>Fountain - Carbonated</t>
  </si>
  <si>
    <t>Other Cold Dispensed Beverages</t>
  </si>
  <si>
    <t>Cold Disp Bev not broken out</t>
  </si>
  <si>
    <t>Cold Dispensed Beverages Total</t>
  </si>
  <si>
    <t>FRZN DISPENSED</t>
  </si>
  <si>
    <t>Frozen-  Carbonated</t>
  </si>
  <si>
    <t>Frozen - Non-carbonated</t>
  </si>
  <si>
    <t>Frozen Disp Bev not broken out</t>
  </si>
  <si>
    <t>Frozen Dispensed Beverages Total</t>
  </si>
  <si>
    <t xml:space="preserve">DISP BEVERAGE GRAND TOTAL </t>
  </si>
  <si>
    <t xml:space="preserve">ALL OTHER FS - not broken out </t>
  </si>
  <si>
    <t>FOODSERVICE GRAND TOTAL (Add 2760, 2770)</t>
  </si>
  <si>
    <t>MERCHANDISE + FOODSERVICE TOTAL</t>
  </si>
  <si>
    <t>Merchandise Shrink at Cost = 2680_8</t>
  </si>
  <si>
    <t>Store Wages (Manager, Clerks)</t>
  </si>
  <si>
    <t>Wages not broken out - Food Service &amp; Store</t>
  </si>
  <si>
    <t>Total Wages - Exclude above-store level wages</t>
  </si>
  <si>
    <t>IT Expenses</t>
  </si>
  <si>
    <t>Repairs and Maintenance - Fuel Equipment</t>
  </si>
  <si>
    <t>Repairs and Maintenance - Store Equipment</t>
  </si>
  <si>
    <t>Repairs and Maintenance - Other &amp; Not broken out</t>
  </si>
  <si>
    <t>Total Repairs and Maintenance</t>
  </si>
  <si>
    <t>Equipment not Capitalized</t>
  </si>
  <si>
    <t>Cash Short and Over/Motor Fuel Drive-offs</t>
  </si>
  <si>
    <t>Credit Card Fees - Gas Only</t>
  </si>
  <si>
    <t>Credit Card Fees - Inside Only</t>
  </si>
  <si>
    <t>Credit Card Fees - Combined</t>
  </si>
  <si>
    <t>Credit Card Fees not broken out</t>
  </si>
  <si>
    <t>Total Credit Card Fees</t>
  </si>
  <si>
    <t>Debit Card Fees</t>
  </si>
  <si>
    <t>Other Card Fees (Include Fleet)</t>
  </si>
  <si>
    <t>Credit/Debit/Other Card Fees not broken out</t>
  </si>
  <si>
    <t>Total Card Fees  (2975 + SUM(2976:2978)</t>
  </si>
  <si>
    <t>Contracted Site Services - landscaping, janitorial, etc.</t>
  </si>
  <si>
    <t xml:space="preserve">DIRECT STORE OPERATING EXPENSES TOTAL </t>
  </si>
  <si>
    <t xml:space="preserve">OTHER STORE OPERATING INCOME TOTAL </t>
  </si>
  <si>
    <t>General &amp; Administrative - enter as positive # all expenses above store level related to the stores</t>
  </si>
  <si>
    <t>Section Three:  Other Store Information</t>
  </si>
  <si>
    <t>Gross Square Footage of all C-Stores Reported On - mandatory</t>
  </si>
  <si>
    <t>Total Sales Dollars - Credit Cards</t>
  </si>
  <si>
    <t>Total Sales Dollars - Debit Cards</t>
  </si>
  <si>
    <t>Total Sales Dollars - Other Card Fees</t>
  </si>
  <si>
    <t>Total Sales Dollars - Credit, Debit, Fleet, Gift Cards not broken out</t>
  </si>
  <si>
    <t>Total All Customer Transactions based on where the Customer Paid</t>
  </si>
  <si>
    <t>Number of Transactions - Fleet, Gift and Other Card Fees</t>
  </si>
  <si>
    <t>Total Number of Transactions – Credit, Debit, Fleet, Gift Cards</t>
  </si>
  <si>
    <t>Number of Non-Store Employees (Include Supervisors, office personnel, etc.)</t>
  </si>
  <si>
    <t>Cigarette Inventory @ Cost</t>
  </si>
  <si>
    <t>Accum Deprec on Bldg. &amp; Equip - show as positive number</t>
  </si>
  <si>
    <t>Net Property and Equipment (3412+3413+3414-3415+3416)</t>
  </si>
  <si>
    <t xml:space="preserve">TOTAL ASSETS </t>
  </si>
  <si>
    <t xml:space="preserve">TOTAL LIABILITIES </t>
  </si>
  <si>
    <t>TOTAL LIABILITIES AND NET WORTH (Sum 3490:3500)</t>
  </si>
  <si>
    <t>Proof that Total Assets = Total  L &amp; C (3440-3510)</t>
  </si>
  <si>
    <t>Customer Transactions not broken out</t>
  </si>
  <si>
    <t>Carbonated Soft Drinks</t>
  </si>
  <si>
    <t>0701</t>
  </si>
  <si>
    <t>Values at Retail</t>
  </si>
  <si>
    <t>Average Numbers of Cigarette SKUs</t>
  </si>
  <si>
    <t>Form Version:</t>
  </si>
  <si>
    <t>Total # of Company Operated Locations being reported</t>
  </si>
  <si>
    <t>DEC</t>
  </si>
  <si>
    <t>Section Six:  Demographics</t>
  </si>
  <si>
    <t>Stores in Operation</t>
  </si>
  <si>
    <t xml:space="preserve">Note: If you are on a non-calendar fiscal year, the calculation of average stores will begin at a month other than January.  The average can also </t>
  </si>
  <si>
    <t>be calculated as total store weeks divided by weeks in the year (either 52 or 53) to the equivalent average store count.</t>
  </si>
  <si>
    <t>With Motor Fuel</t>
  </si>
  <si>
    <t>Without Motor Fuel</t>
  </si>
  <si>
    <t>Store count at beginning of year</t>
  </si>
  <si>
    <t xml:space="preserve">   ADD: New Stores opened during year</t>
  </si>
  <si>
    <r>
      <t xml:space="preserve">   ADD: Stores acquired </t>
    </r>
    <r>
      <rPr>
        <i/>
        <sz val="10"/>
        <color indexed="8"/>
        <rFont val="Arial"/>
        <family val="2"/>
      </rPr>
      <t>(purchased or merger)</t>
    </r>
  </si>
  <si>
    <r>
      <t xml:space="preserve">SUBTOTAL </t>
    </r>
    <r>
      <rPr>
        <i/>
        <sz val="10"/>
        <color indexed="8"/>
        <rFont val="Arial"/>
        <family val="2"/>
      </rPr>
      <t>(calculated)</t>
    </r>
  </si>
  <si>
    <t xml:space="preserve">   LESS: Stores closed during year</t>
  </si>
  <si>
    <t xml:space="preserve">   LESS: Stores sold during year</t>
  </si>
  <si>
    <t>Number of stores in operation at your year end</t>
  </si>
  <si>
    <r>
      <t xml:space="preserve">   Average store count for this year </t>
    </r>
    <r>
      <rPr>
        <i/>
        <sz val="10"/>
        <rFont val="Arial"/>
        <family val="2"/>
      </rPr>
      <t>(calculated)</t>
    </r>
  </si>
  <si>
    <t>Store Rent Paid</t>
  </si>
  <si>
    <t xml:space="preserve">   Average monthly rent paid for existing stores</t>
  </si>
  <si>
    <r>
      <t xml:space="preserve">   Average monthly rent paid for a new store </t>
    </r>
    <r>
      <rPr>
        <i/>
        <sz val="10"/>
        <color indexed="8"/>
        <rFont val="Arial"/>
        <family val="2"/>
      </rPr>
      <t>(opened during the year)</t>
    </r>
  </si>
  <si>
    <r>
      <t xml:space="preserve">New Stores Opened </t>
    </r>
    <r>
      <rPr>
        <i/>
        <sz val="10"/>
        <rFont val="Arial"/>
        <family val="2"/>
      </rPr>
      <t>(New to industry or acquired)</t>
    </r>
  </si>
  <si>
    <t xml:space="preserve">   Of the total new stores opened this year how many are:</t>
  </si>
  <si>
    <r>
      <t xml:space="preserve">Located in rural areas </t>
    </r>
    <r>
      <rPr>
        <i/>
        <sz val="10"/>
        <color indexed="8"/>
        <rFont val="Arial"/>
        <family val="2"/>
      </rPr>
      <t>(&lt; 50,000 population)</t>
    </r>
  </si>
  <si>
    <r>
      <t xml:space="preserve">Located in urban areas </t>
    </r>
    <r>
      <rPr>
        <i/>
        <sz val="10"/>
        <color indexed="8"/>
        <rFont val="Arial"/>
        <family val="2"/>
      </rPr>
      <t>(&gt; than 50,000 population)</t>
    </r>
  </si>
  <si>
    <r>
      <t>Total New Stores</t>
    </r>
    <r>
      <rPr>
        <sz val="10"/>
        <rFont val="Arial"/>
        <family val="2"/>
      </rPr>
      <t xml:space="preserve"> </t>
    </r>
    <r>
      <rPr>
        <i/>
        <sz val="10"/>
        <rFont val="Arial"/>
        <family val="2"/>
      </rPr>
      <t>(calculated)</t>
    </r>
  </si>
  <si>
    <t>What was the total investment to open a new store this year?</t>
  </si>
  <si>
    <t>(if leased, please estimate costs)</t>
  </si>
  <si>
    <t>Rural</t>
  </si>
  <si>
    <t>Urban</t>
  </si>
  <si>
    <r>
      <t xml:space="preserve">   Land </t>
    </r>
    <r>
      <rPr>
        <i/>
        <sz val="10"/>
        <color indexed="8"/>
        <rFont val="Arial"/>
        <family val="2"/>
      </rPr>
      <t>(include site preparation and parking lot)</t>
    </r>
  </si>
  <si>
    <r>
      <t xml:space="preserve">   Building </t>
    </r>
    <r>
      <rPr>
        <i/>
        <sz val="10"/>
        <color indexed="8"/>
        <rFont val="Arial"/>
        <family val="2"/>
      </rPr>
      <t>(including sign)</t>
    </r>
  </si>
  <si>
    <t xml:space="preserve">   Foodservice equipment</t>
  </si>
  <si>
    <t xml:space="preserve">   Merchandise equipment</t>
  </si>
  <si>
    <t xml:space="preserve">   Motor fuel equipment</t>
  </si>
  <si>
    <r>
      <t xml:space="preserve">   Technology investment</t>
    </r>
    <r>
      <rPr>
        <sz val="8"/>
        <rFont val="Arial"/>
        <family val="2"/>
      </rPr>
      <t xml:space="preserve"> </t>
    </r>
    <r>
      <rPr>
        <i/>
        <sz val="8"/>
        <rFont val="Arial"/>
        <family val="2"/>
      </rPr>
      <t>(PCs, POS, scanning, cameras, communications, etc.)</t>
    </r>
  </si>
  <si>
    <r>
      <t xml:space="preserve">   Beginning motor fuel inventory </t>
    </r>
    <r>
      <rPr>
        <i/>
        <sz val="10"/>
        <rFont val="Arial"/>
        <family val="2"/>
      </rPr>
      <t>(at cost)</t>
    </r>
  </si>
  <si>
    <r>
      <t xml:space="preserve">   Merchandise inventory </t>
    </r>
    <r>
      <rPr>
        <i/>
        <sz val="10"/>
        <color indexed="8"/>
        <rFont val="Arial"/>
        <family val="2"/>
      </rPr>
      <t>(at cost)</t>
    </r>
  </si>
  <si>
    <r>
      <t xml:space="preserve">   Car wash </t>
    </r>
    <r>
      <rPr>
        <i/>
        <sz val="10"/>
        <color indexed="8"/>
        <rFont val="Arial"/>
        <family val="2"/>
      </rPr>
      <t>(building and equipment)</t>
    </r>
  </si>
  <si>
    <r>
      <t>Total Investment</t>
    </r>
    <r>
      <rPr>
        <sz val="10"/>
        <rFont val="Arial"/>
        <family val="2"/>
      </rPr>
      <t xml:space="preserve"> </t>
    </r>
    <r>
      <rPr>
        <i/>
        <sz val="10"/>
        <rFont val="Arial"/>
        <family val="2"/>
      </rPr>
      <t>(calculated)</t>
    </r>
  </si>
  <si>
    <t>Average square footage of these new stores:</t>
  </si>
  <si>
    <t xml:space="preserve">   Sales area square footage </t>
  </si>
  <si>
    <t>Square Feet</t>
  </si>
  <si>
    <r>
      <t xml:space="preserve">   Non-sales area sq feet </t>
    </r>
    <r>
      <rPr>
        <i/>
        <sz val="8"/>
        <rFont val="Arial"/>
        <family val="2"/>
      </rPr>
      <t>(includes office, rest room, storage and storage space in coolers)</t>
    </r>
  </si>
  <si>
    <r>
      <t>Total Square Footage of store building</t>
    </r>
    <r>
      <rPr>
        <sz val="10"/>
        <rFont val="Arial"/>
        <family val="2"/>
      </rPr>
      <t xml:space="preserve"> </t>
    </r>
    <r>
      <rPr>
        <i/>
        <sz val="10"/>
        <rFont val="Arial"/>
        <family val="2"/>
      </rPr>
      <t>(calculated)</t>
    </r>
  </si>
  <si>
    <r>
      <t xml:space="preserve">   What is the average </t>
    </r>
    <r>
      <rPr>
        <b/>
        <sz val="10"/>
        <color indexed="8"/>
        <rFont val="Arial"/>
        <family val="2"/>
      </rPr>
      <t>lot size</t>
    </r>
    <r>
      <rPr>
        <sz val="10"/>
        <color indexed="8"/>
        <rFont val="Arial"/>
        <family val="2"/>
      </rPr>
      <t xml:space="preserve"> of these new stores in square feet?</t>
    </r>
  </si>
  <si>
    <t xml:space="preserve">   What is the average number of cooler doors for these new stores?</t>
  </si>
  <si>
    <t># of cooler doors</t>
  </si>
  <si>
    <t>Store remodeling</t>
  </si>
  <si>
    <r>
      <t xml:space="preserve">   Number of stores remodeled </t>
    </r>
    <r>
      <rPr>
        <i/>
        <sz val="10"/>
        <color indexed="8"/>
        <rFont val="Arial"/>
        <family val="2"/>
      </rPr>
      <t>(&gt;$50,000 and capitalized)</t>
    </r>
    <r>
      <rPr>
        <sz val="10"/>
        <color indexed="8"/>
        <rFont val="Arial"/>
        <family val="2"/>
      </rPr>
      <t xml:space="preserve"> this year</t>
    </r>
  </si>
  <si>
    <t>Stores</t>
  </si>
  <si>
    <t xml:space="preserve">   What was the approximate cost per store for remodeling?</t>
  </si>
  <si>
    <t xml:space="preserve">   On average, how often are stores remodeled? </t>
  </si>
  <si>
    <t>Every</t>
  </si>
  <si>
    <t>Years</t>
  </si>
  <si>
    <t xml:space="preserve">   Percentage of your stores remodeled in last 5 years:</t>
  </si>
  <si>
    <t>Demolished and Rebuilt Stores</t>
  </si>
  <si>
    <t xml:space="preserve">   Percentage of your stores demolished and rebuilt in last 5 years</t>
  </si>
  <si>
    <t xml:space="preserve">   What was the approximate cost per store to demolish and rebuild?</t>
  </si>
  <si>
    <t xml:space="preserve">   On average, how old were the stores that were rebuilt?</t>
  </si>
  <si>
    <t>Header Information:</t>
  </si>
  <si>
    <r>
      <t xml:space="preserve">Fill in Firm </t>
    </r>
    <r>
      <rPr>
        <b/>
        <sz val="11"/>
        <rFont val="Calibri"/>
        <family val="2"/>
      </rPr>
      <t>Name</t>
    </r>
    <r>
      <rPr>
        <sz val="11"/>
        <rFont val="Calibri"/>
        <family val="2"/>
      </rPr>
      <t xml:space="preserve"> and </t>
    </r>
    <r>
      <rPr>
        <b/>
        <sz val="11"/>
        <rFont val="Calibri"/>
        <family val="2"/>
      </rPr>
      <t>Firm code</t>
    </r>
    <r>
      <rPr>
        <sz val="11"/>
        <rFont val="Calibri"/>
        <family val="2"/>
      </rPr>
      <t xml:space="preserve"> (your firm number). If you filled out an SOI report last year you may know it, if not we will fill it out for you when you email us the completed form.  </t>
    </r>
  </si>
  <si>
    <r>
      <t xml:space="preserve">Enter the two-letter abbreviation for your </t>
    </r>
    <r>
      <rPr>
        <b/>
        <sz val="11"/>
        <rFont val="Calibri"/>
        <family val="2"/>
      </rPr>
      <t>State</t>
    </r>
    <r>
      <rPr>
        <sz val="11"/>
        <rFont val="Calibri"/>
        <family val="2"/>
      </rPr>
      <t xml:space="preserve">.  If you have stores in more than one state, enter the state where most of the stores are located.  Also, enter the </t>
    </r>
    <r>
      <rPr>
        <b/>
        <sz val="11"/>
        <rFont val="Calibri"/>
        <family val="2"/>
      </rPr>
      <t>Total # of company operated C-Store locations</t>
    </r>
    <r>
      <rPr>
        <sz val="11"/>
        <rFont val="Calibri"/>
        <family val="2"/>
      </rPr>
      <t xml:space="preserve"> being reported.</t>
    </r>
  </si>
  <si>
    <t>Section One:  Retail Sales Report:</t>
  </si>
  <si>
    <t>Motor Fuel lines require gallons, sales, cost of sales and the amount of locations for each line you are reporting. You can now report Diesel Exhaust Fluid, Compressed Natural Gas, and Liquefied Natural Gas in the fuel section.</t>
  </si>
  <si>
    <t>Merchandise lines:</t>
  </si>
  <si>
    <t xml:space="preserve">You must enter sales, cost of sales and the amount of locations being reported.  </t>
  </si>
  <si>
    <t>Section two:  Income Statement Detail</t>
  </si>
  <si>
    <r>
      <t>Corporate G&amp;A (line 3230) is a required number.</t>
    </r>
    <r>
      <rPr>
        <sz val="11"/>
        <rFont val="Calibri"/>
        <family val="2"/>
      </rPr>
      <t xml:space="preserve"> Corporate General and Administrative Expense (G&amp;A) should include salaries of store supervisors, area managers, and allocated c-store costs from the corporate level.  If a company is 100% company-operated retail stores, all corporate costs (excluding payments that are essentially distributions of profits) should be allocated to the stores.  If a company has a mix of business including company-operated stores and other activities, it should allocate its corporate overhead between its various activities based on the respective costs incurred in providing services to its various divisions.  If no cost allocation study has been done, your firm might wish to estimate G&amp;A using the following formula: 2% of fuel gallons sold plus 2% of merchandise and foodservice sales equals G&amp;A expense.  </t>
    </r>
  </si>
  <si>
    <t>Section Three</t>
  </si>
  <si>
    <t>Balance sheet</t>
  </si>
  <si>
    <t xml:space="preserve">Section Six:  Demographics </t>
  </si>
  <si>
    <t>Please fill in all white spaces</t>
  </si>
  <si>
    <r>
      <t xml:space="preserve">Contact Information - </t>
    </r>
    <r>
      <rPr>
        <b/>
        <i/>
        <sz val="12"/>
        <rFont val="Arial"/>
        <family val="2"/>
      </rPr>
      <t>This is name &amp; address where the SOI report will be mailed.</t>
    </r>
  </si>
  <si>
    <r>
      <t>Contact Person</t>
    </r>
    <r>
      <rPr>
        <sz val="11"/>
        <color indexed="10"/>
        <rFont val="Arial"/>
        <family val="2"/>
      </rPr>
      <t>*</t>
    </r>
  </si>
  <si>
    <r>
      <t>Address</t>
    </r>
    <r>
      <rPr>
        <sz val="11"/>
        <color indexed="10"/>
        <rFont val="Arial"/>
        <family val="2"/>
      </rPr>
      <t>*</t>
    </r>
  </si>
  <si>
    <t>Please email completed survey to:</t>
  </si>
  <si>
    <r>
      <t>City</t>
    </r>
    <r>
      <rPr>
        <sz val="11"/>
        <color indexed="10"/>
        <rFont val="Arial"/>
        <family val="2"/>
      </rPr>
      <t>*</t>
    </r>
  </si>
  <si>
    <r>
      <t>State</t>
    </r>
    <r>
      <rPr>
        <sz val="11"/>
        <color indexed="10"/>
        <rFont val="Arial"/>
        <family val="2"/>
      </rPr>
      <t>*</t>
    </r>
  </si>
  <si>
    <r>
      <t>Zip</t>
    </r>
    <r>
      <rPr>
        <sz val="11"/>
        <color indexed="10"/>
        <rFont val="Arial"/>
        <family val="2"/>
      </rPr>
      <t>*</t>
    </r>
  </si>
  <si>
    <r>
      <t>Phone</t>
    </r>
    <r>
      <rPr>
        <sz val="11"/>
        <color indexed="10"/>
        <rFont val="Arial"/>
        <family val="2"/>
      </rPr>
      <t>*</t>
    </r>
  </si>
  <si>
    <r>
      <t>Email</t>
    </r>
    <r>
      <rPr>
        <sz val="11"/>
        <color indexed="10"/>
        <rFont val="Arial"/>
        <family val="2"/>
      </rPr>
      <t>*</t>
    </r>
  </si>
  <si>
    <r>
      <t>Company Name</t>
    </r>
    <r>
      <rPr>
        <sz val="11"/>
        <color indexed="10"/>
        <rFont val="Arial"/>
        <family val="2"/>
      </rPr>
      <t>*</t>
    </r>
  </si>
  <si>
    <t>*Contact name and address required</t>
  </si>
  <si>
    <t>In 2016, we added subcategories to the form. These lines are highlighted in orange. If you don’t have breakdowns for the sub-categories then use the green not broken out lines.</t>
  </si>
  <si>
    <t>There are a few lines regarding types of payments (highlighted in orange) If you don’t have these broken out then use line 2974 and line 2978 for fees not broken out (highlighted in green).</t>
  </si>
  <si>
    <t>There are lines for How the customer paid (highlighted in orange).  If you don’t have these categories broken out, then use the not broken out lines (highlighted in green).</t>
  </si>
  <si>
    <t>Line 3620; Number of Non-Store Employees (include Supervisors, office personnel, etc.  This is just the people that support the store – people that work in the office but are designated to the stores.</t>
  </si>
  <si>
    <t>Remains the same as in year's past</t>
  </si>
  <si>
    <t>For example,  the beer section looks like this.</t>
  </si>
  <si>
    <t xml:space="preserve">Use line 2405 if subcateogry level data is not available. </t>
  </si>
  <si>
    <t>Line 2931 is for IT Expenses and broken out Repairs and Maintenance with Fuel or Store Equipment (highlighted in orange). If you don’t have these sub-categories broken out then use the Repairs and Maintenance – other &amp; not broken out line (highlighted in green).</t>
  </si>
  <si>
    <t>Phone: 703-518-4253</t>
  </si>
  <si>
    <t>The demographics has pop-up instructions for each entry cell.</t>
  </si>
  <si>
    <t>SOIsubmissions@convenience.org</t>
  </si>
  <si>
    <t xml:space="preserve">  </t>
  </si>
  <si>
    <t>V2.0</t>
  </si>
  <si>
    <t>Average By Store Amount</t>
  </si>
  <si>
    <t xml:space="preserve">Number of stores with Drive-Thru service  </t>
  </si>
  <si>
    <t xml:space="preserve">Number of stores offering Click &amp; Collect   </t>
  </si>
  <si>
    <t xml:space="preserve">Number of stores offering Mobile Ordering   </t>
  </si>
  <si>
    <t xml:space="preserve">Number of stores with Car Wash </t>
  </si>
  <si>
    <t xml:space="preserve">Number of stores with Electric Vehicle Chargers </t>
  </si>
  <si>
    <t>Cells highlighted in yellow are mandatory</t>
  </si>
  <si>
    <t>Firm Code if known &gt;&gt;</t>
  </si>
  <si>
    <t xml:space="preserve">     </t>
  </si>
  <si>
    <t xml:space="preserve"> for NACS to provide license to complimentary </t>
  </si>
  <si>
    <t xml:space="preserve">Renewable Diesel </t>
  </si>
  <si>
    <t xml:space="preserve">Gas - E-15 </t>
  </si>
  <si>
    <t xml:space="preserve">Premium/Super Premium </t>
  </si>
  <si>
    <t xml:space="preserve">Mid-Level </t>
  </si>
  <si>
    <t xml:space="preserve">Economy/ Value </t>
  </si>
  <si>
    <t xml:space="preserve">Other Cigarettes </t>
  </si>
  <si>
    <t xml:space="preserve">Not Used </t>
  </si>
  <si>
    <t>Premium Plus/Super Premium</t>
  </si>
  <si>
    <t xml:space="preserve">Alcoholic Cider </t>
  </si>
  <si>
    <t xml:space="preserve">Budget/Value </t>
  </si>
  <si>
    <t xml:space="preserve">Imported </t>
  </si>
  <si>
    <t>0410</t>
  </si>
  <si>
    <t>0411</t>
  </si>
  <si>
    <t>0412</t>
  </si>
  <si>
    <t xml:space="preserve">Alcoholic Seltzer </t>
  </si>
  <si>
    <t>Cheladas</t>
  </si>
  <si>
    <t xml:space="preserve">Other Beer </t>
  </si>
  <si>
    <t xml:space="preserve"> Wine</t>
  </si>
  <si>
    <t>Sparkling Wine</t>
  </si>
  <si>
    <t xml:space="preserve">Ready-to-Drink Wine Coolers/Cocktails </t>
  </si>
  <si>
    <t xml:space="preserve">Liquers and Cordials </t>
  </si>
  <si>
    <t>0606</t>
  </si>
  <si>
    <t xml:space="preserve">Ready-to-Drink Cocktails </t>
  </si>
  <si>
    <t xml:space="preserve">Iced Tea </t>
  </si>
  <si>
    <t>Water</t>
  </si>
  <si>
    <t xml:space="preserve">Energy Drinks </t>
  </si>
  <si>
    <t>0709</t>
  </si>
  <si>
    <t xml:space="preserve">Ready-to-Drink Coffee </t>
  </si>
  <si>
    <t xml:space="preserve">Breath Mints </t>
  </si>
  <si>
    <t>Repacked Peg Candy</t>
  </si>
  <si>
    <t xml:space="preserve">Seasonal Candy </t>
  </si>
  <si>
    <t>0809</t>
  </si>
  <si>
    <t xml:space="preserve">Other Candy </t>
  </si>
  <si>
    <t xml:space="preserve">Skim/Nonfat Milk </t>
  </si>
  <si>
    <t xml:space="preserve">Other Milk/Milk Alternative Products </t>
  </si>
  <si>
    <t xml:space="preserve">Meal/Snack Packs </t>
  </si>
  <si>
    <t xml:space="preserve">Bakery </t>
  </si>
  <si>
    <t xml:space="preserve">Bulk Ice Cream </t>
  </si>
  <si>
    <t xml:space="preserve">Single-Serve Ice Cream </t>
  </si>
  <si>
    <t xml:space="preserve">Other Packaged Ice Cream </t>
  </si>
  <si>
    <t xml:space="preserve">Puffed Snacks </t>
  </si>
  <si>
    <t>Snack Cakes/Pastries</t>
  </si>
  <si>
    <t xml:space="preserve">Other Packaged Sweet Snacks </t>
  </si>
  <si>
    <t xml:space="preserve">Health/Energy Snacks </t>
  </si>
  <si>
    <t xml:space="preserve">Other Perishable Grocery </t>
  </si>
  <si>
    <t xml:space="preserve">Personal Protective Equipmnet (PPE) </t>
  </si>
  <si>
    <t>Magazines</t>
  </si>
  <si>
    <t xml:space="preserve">Age-Restricted Magazines </t>
  </si>
  <si>
    <t xml:space="preserve">Specialty Coffee </t>
  </si>
  <si>
    <t>Fountain - Non-Carbonated</t>
  </si>
  <si>
    <t>Fountain - Sports/Enegry Drinks</t>
  </si>
  <si>
    <t>Fountain - Refills</t>
  </si>
  <si>
    <t>Fountain - Club Mugs</t>
  </si>
  <si>
    <t xml:space="preserve">Draft Beer </t>
  </si>
  <si>
    <t xml:space="preserve"> </t>
  </si>
  <si>
    <t>SOI Report of 2024 Data in June 2025.  Thank you.</t>
  </si>
  <si>
    <t>2026 State of the Industry Report Data Submission Form</t>
  </si>
  <si>
    <t xml:space="preserve">You will find the NACS State of the Industry data submission form for 2025's results on the Data tab of this worksheet. Please enter information for performance results from the 12 months ending December 31, 2025. If you have any questions, please email our data submission coordinator, Cindy Talbot at </t>
  </si>
  <si>
    <t>2026 Survey with 2025 Data</t>
  </si>
  <si>
    <t>Please submit completed form by March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</si>
</sst>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_(* #,##0.0_);_(* \(#,##0.0\);_(* &quot;-&quot;??_);_(@_)"/>
  </numFmts>
  <fonts count="54">
    <font>
      <sz val="10"/>
      <name val="Arial"/>
    </font>
    <font>
      <sz val="12"/>
      <name val="Times New Roman"/>
      <family val="1"/>
    </font>
    <font>
      <sz val="10"/>
      <name val="Arial"/>
      <family val="2"/>
    </font>
    <font>
      <sz val="8"/>
      <name val="Arial"/>
      <family val="2"/>
    </font>
    <font>
      <sz val="11"/>
      <color theme="1"/>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name val="Calibri"/>
      <family val="2"/>
      <scheme val="minor"/>
    </font>
    <font>
      <b/>
      <u/>
      <sz val="10"/>
      <name val="Calibri"/>
      <family val="2"/>
      <scheme val="minor"/>
    </font>
    <font>
      <u/>
      <sz val="10"/>
      <name val="Calibri"/>
      <family val="2"/>
      <scheme val="minor"/>
    </font>
    <font>
      <sz val="10"/>
      <color rgb="FF000000"/>
      <name val="Calibri"/>
      <family val="2"/>
      <scheme val="minor"/>
    </font>
    <font>
      <i/>
      <sz val="10"/>
      <name val="Calibri"/>
      <family val="2"/>
      <scheme val="minor"/>
    </font>
    <font>
      <b/>
      <sz val="10"/>
      <color indexed="10"/>
      <name val="Calibri"/>
      <family val="2"/>
      <scheme val="minor"/>
    </font>
    <font>
      <b/>
      <sz val="10"/>
      <color rgb="FFFF0000"/>
      <name val="Calibri"/>
      <family val="2"/>
      <scheme val="minor"/>
    </font>
    <font>
      <b/>
      <sz val="10"/>
      <color rgb="FF000000"/>
      <name val="Calibri"/>
      <family val="2"/>
      <scheme val="minor"/>
    </font>
    <font>
      <u/>
      <sz val="10"/>
      <color rgb="FF000000"/>
      <name val="Calibri"/>
      <family val="2"/>
      <scheme val="minor"/>
    </font>
    <font>
      <sz val="10"/>
      <name val="Arial"/>
      <family val="2"/>
    </font>
    <font>
      <sz val="10"/>
      <color theme="1"/>
      <name val="Arial"/>
      <family val="2"/>
    </font>
    <font>
      <b/>
      <sz val="10"/>
      <color theme="0"/>
      <name val="Calibri"/>
      <family val="2"/>
      <scheme val="minor"/>
    </font>
    <font>
      <sz val="12"/>
      <name val="Arial"/>
      <family val="2"/>
    </font>
    <font>
      <b/>
      <sz val="12"/>
      <name val="Arial"/>
      <family val="2"/>
    </font>
    <font>
      <b/>
      <sz val="10"/>
      <color indexed="10"/>
      <name val="Arial"/>
      <family val="2"/>
    </font>
    <font>
      <b/>
      <sz val="10"/>
      <name val="Arial"/>
      <family val="2"/>
    </font>
    <font>
      <sz val="11"/>
      <name val="Arial"/>
      <family val="2"/>
    </font>
    <font>
      <i/>
      <sz val="10"/>
      <color indexed="8"/>
      <name val="Arial"/>
      <family val="2"/>
    </font>
    <font>
      <i/>
      <sz val="10"/>
      <name val="Arial"/>
      <family val="2"/>
    </font>
    <font>
      <b/>
      <sz val="11"/>
      <color theme="3" tint="-0.499984740745262"/>
      <name val="Arial"/>
      <family val="2"/>
    </font>
    <font>
      <b/>
      <sz val="10"/>
      <color theme="1"/>
      <name val="Arial"/>
      <family val="2"/>
    </font>
    <font>
      <sz val="10"/>
      <color theme="1"/>
      <name val="Calibri"/>
      <family val="2"/>
    </font>
    <font>
      <i/>
      <sz val="10"/>
      <color theme="1"/>
      <name val="Arial"/>
      <family val="2"/>
    </font>
    <font>
      <i/>
      <sz val="8"/>
      <name val="Arial"/>
      <family val="2"/>
    </font>
    <font>
      <b/>
      <sz val="10"/>
      <color indexed="8"/>
      <name val="Arial"/>
      <family val="2"/>
    </font>
    <font>
      <sz val="10"/>
      <color indexed="8"/>
      <name val="Arial"/>
      <family val="2"/>
    </font>
    <font>
      <b/>
      <sz val="8"/>
      <color indexed="81"/>
      <name val="Tahoma"/>
      <family val="2"/>
    </font>
    <font>
      <sz val="8"/>
      <color indexed="81"/>
      <name val="Tahoma"/>
      <family val="2"/>
    </font>
    <font>
      <sz val="11"/>
      <name val="Calibri"/>
      <family val="2"/>
    </font>
    <font>
      <b/>
      <sz val="11"/>
      <name val="Calibri"/>
      <family val="2"/>
    </font>
    <font>
      <b/>
      <sz val="12"/>
      <name val="Calibri"/>
      <family val="2"/>
    </font>
    <font>
      <b/>
      <sz val="10"/>
      <color rgb="FF000000"/>
      <name val="Calibri"/>
      <family val="2"/>
    </font>
    <font>
      <sz val="10"/>
      <color rgb="FF000000"/>
      <name val="Calibri"/>
      <family val="2"/>
    </font>
    <font>
      <b/>
      <sz val="14"/>
      <name val="Calibri"/>
      <family val="2"/>
    </font>
    <font>
      <b/>
      <i/>
      <sz val="11"/>
      <color rgb="FFFF0000"/>
      <name val="Cambria"/>
      <family val="1"/>
    </font>
    <font>
      <b/>
      <sz val="11"/>
      <name val="Arial"/>
      <family val="2"/>
    </font>
    <font>
      <b/>
      <i/>
      <sz val="12"/>
      <color theme="0"/>
      <name val="Arial"/>
      <family val="2"/>
    </font>
    <font>
      <b/>
      <i/>
      <sz val="12"/>
      <name val="Arial"/>
      <family val="2"/>
    </font>
    <font>
      <sz val="12"/>
      <color theme="1"/>
      <name val="Calibri"/>
      <family val="2"/>
    </font>
    <font>
      <sz val="11"/>
      <color theme="1"/>
      <name val="Arial"/>
      <family val="2"/>
    </font>
    <font>
      <sz val="11"/>
      <color indexed="10"/>
      <name val="Arial"/>
      <family val="2"/>
    </font>
    <font>
      <b/>
      <sz val="14"/>
      <name val="Arial"/>
      <family val="2"/>
    </font>
    <font>
      <u/>
      <sz val="10"/>
      <color indexed="12"/>
      <name val="Arial"/>
      <family val="2"/>
    </font>
    <font>
      <b/>
      <u/>
      <sz val="10"/>
      <color indexed="12"/>
      <name val="Arial"/>
      <family val="2"/>
    </font>
    <font>
      <sz val="12"/>
      <color theme="0"/>
      <name val="Calibri"/>
      <family val="2"/>
    </font>
    <font>
      <b/>
      <sz val="12"/>
      <color theme="1"/>
      <name val="Arial "/>
    </font>
  </fonts>
  <fills count="18">
    <fill>
      <patternFill patternType="none"/>
    </fill>
    <fill>
      <patternFill patternType="gray125"/>
    </fill>
    <fill>
      <patternFill patternType="solid">
        <fgColor indexed="13"/>
        <bgColor indexed="64"/>
      </patternFill>
    </fill>
    <fill>
      <patternFill patternType="solid">
        <fgColor rgb="FFFFFF00"/>
        <bgColor rgb="FFFFFF00"/>
      </patternFill>
    </fill>
    <fill>
      <patternFill patternType="solid">
        <fgColor rgb="FFD9D9D9"/>
        <bgColor rgb="FFCCCCFF"/>
      </patternFill>
    </fill>
    <fill>
      <patternFill patternType="solid">
        <fgColor rgb="FFD9D9D9"/>
        <bgColor rgb="FF000000"/>
      </patternFill>
    </fill>
    <fill>
      <patternFill patternType="solid">
        <fgColor rgb="FFC0C0C0"/>
        <bgColor rgb="FFCCCCFF"/>
      </patternFill>
    </fill>
    <fill>
      <patternFill patternType="solid">
        <fgColor rgb="FF969696"/>
        <bgColor rgb="FF808080"/>
      </patternFill>
    </fill>
    <fill>
      <patternFill patternType="solid">
        <fgColor indexed="22"/>
        <bgColor indexed="31"/>
      </patternFill>
    </fill>
    <fill>
      <patternFill patternType="solid">
        <fgColor rgb="FFB8E08C"/>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
      <patternFill patternType="solid">
        <fgColor rgb="FFFCD5B4"/>
        <bgColor indexed="64"/>
      </patternFill>
    </fill>
    <fill>
      <patternFill patternType="solid">
        <fgColor rgb="FFFFFF00"/>
        <bgColor indexed="64"/>
      </patternFill>
    </fill>
    <fill>
      <patternFill patternType="solid">
        <fgColor rgb="FFFFFFCC"/>
        <bgColor rgb="FFFFFF00"/>
      </patternFill>
    </fill>
  </fills>
  <borders count="4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diagonal/>
    </border>
    <border>
      <left/>
      <right/>
      <top/>
      <bottom style="thin">
        <color rgb="FF000000"/>
      </bottom>
      <diagonal/>
    </border>
    <border>
      <left/>
      <right style="medium">
        <color rgb="FF000000"/>
      </right>
      <top style="thick">
        <color rgb="FF000000"/>
      </top>
      <bottom style="thick">
        <color rgb="FF000000"/>
      </bottom>
      <diagonal/>
    </border>
    <border>
      <left/>
      <right/>
      <top style="thin">
        <color rgb="FF000000"/>
      </top>
      <bottom style="thin">
        <color rgb="FF000000"/>
      </bottom>
      <diagonal/>
    </border>
    <border>
      <left/>
      <right style="thick">
        <color indexed="8"/>
      </right>
      <top style="thick">
        <color indexed="8"/>
      </top>
      <bottom style="thick">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n">
        <color rgb="FF000000"/>
      </right>
      <top/>
      <bottom style="dotted">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9">
    <xf numFmtId="0" fontId="0" fillId="0" borderId="0"/>
    <xf numFmtId="44" fontId="4" fillId="0" borderId="0" applyFont="0" applyFill="0" applyBorder="0" applyAlignment="0" applyProtection="0"/>
    <xf numFmtId="0" fontId="2" fillId="0" borderId="0"/>
    <xf numFmtId="0" fontId="4" fillId="0" borderId="0"/>
    <xf numFmtId="0" fontId="1"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50" fillId="0" borderId="0" applyNumberFormat="0" applyFill="0" applyBorder="0" applyAlignment="0" applyProtection="0">
      <alignment vertical="top"/>
      <protection locked="0"/>
    </xf>
  </cellStyleXfs>
  <cellXfs count="296">
    <xf numFmtId="0" fontId="0" fillId="0" borderId="0" xfId="0"/>
    <xf numFmtId="0" fontId="7" fillId="0" borderId="0" xfId="0" applyFont="1"/>
    <xf numFmtId="0" fontId="7" fillId="0" borderId="0" xfId="0" applyFont="1" applyAlignment="1">
      <alignment horizontal="left"/>
    </xf>
    <xf numFmtId="0" fontId="8" fillId="0" borderId="0" xfId="0" applyFont="1"/>
    <xf numFmtId="0" fontId="7" fillId="0" borderId="0" xfId="0" applyFont="1" applyAlignment="1">
      <alignment horizontal="center"/>
    </xf>
    <xf numFmtId="0" fontId="9" fillId="0" borderId="0" xfId="0" applyFont="1" applyAlignment="1">
      <alignment horizontal="center"/>
    </xf>
    <xf numFmtId="49" fontId="7" fillId="0" borderId="0" xfId="0" applyNumberFormat="1" applyFont="1" applyAlignment="1">
      <alignment horizontal="center"/>
    </xf>
    <xf numFmtId="0" fontId="11" fillId="0" borderId="0" xfId="0" applyFont="1"/>
    <xf numFmtId="0" fontId="8" fillId="0" borderId="0" xfId="0" applyFont="1" applyAlignment="1">
      <alignment horizontal="center"/>
    </xf>
    <xf numFmtId="0" fontId="10" fillId="0" borderId="0" xfId="0" applyFont="1" applyAlignment="1">
      <alignment horizontal="center"/>
    </xf>
    <xf numFmtId="0" fontId="7" fillId="0" borderId="6" xfId="0" applyFont="1" applyBorder="1" applyAlignment="1">
      <alignment horizontal="center"/>
    </xf>
    <xf numFmtId="0" fontId="7" fillId="0" borderId="0" xfId="0" applyFont="1" applyAlignment="1">
      <alignment horizontal="right"/>
    </xf>
    <xf numFmtId="0" fontId="12" fillId="0" borderId="0" xfId="0" applyFont="1" applyAlignment="1">
      <alignment horizontal="left"/>
    </xf>
    <xf numFmtId="0" fontId="13" fillId="0" borderId="0" xfId="0" applyFont="1" applyAlignment="1">
      <alignment horizontal="center"/>
    </xf>
    <xf numFmtId="49" fontId="11" fillId="0" borderId="0" xfId="0" applyNumberFormat="1" applyFont="1" applyAlignment="1">
      <alignment horizontal="center"/>
    </xf>
    <xf numFmtId="0" fontId="11" fillId="0" borderId="0" xfId="0" applyFont="1" applyAlignment="1">
      <alignment horizontal="right"/>
    </xf>
    <xf numFmtId="0" fontId="14" fillId="0" borderId="0" xfId="0" applyFont="1"/>
    <xf numFmtId="0" fontId="11" fillId="0" borderId="8" xfId="0" applyFont="1" applyBorder="1"/>
    <xf numFmtId="0" fontId="11" fillId="0" borderId="9"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xf>
    <xf numFmtId="0" fontId="8"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xf>
    <xf numFmtId="0" fontId="11" fillId="0" borderId="0" xfId="0" applyFont="1" applyAlignment="1">
      <alignment horizontal="center" wrapText="1"/>
    </xf>
    <xf numFmtId="0" fontId="11" fillId="0" borderId="0" xfId="0" applyFont="1" applyAlignment="1">
      <alignment wrapText="1"/>
    </xf>
    <xf numFmtId="0" fontId="15" fillId="0" borderId="0" xfId="0" applyFont="1"/>
    <xf numFmtId="3" fontId="11" fillId="4" borderId="6" xfId="0" applyNumberFormat="1" applyFont="1" applyFill="1" applyBorder="1" applyAlignment="1">
      <alignment horizontal="right"/>
    </xf>
    <xf numFmtId="4" fontId="11" fillId="5" borderId="2" xfId="0" applyNumberFormat="1" applyFont="1" applyFill="1" applyBorder="1" applyAlignment="1">
      <alignment horizontal="right"/>
    </xf>
    <xf numFmtId="0" fontId="13" fillId="0" borderId="0" xfId="0" applyFont="1"/>
    <xf numFmtId="3" fontId="15" fillId="6" borderId="6" xfId="0" applyNumberFormat="1" applyFont="1" applyFill="1" applyBorder="1" applyAlignment="1">
      <alignment horizontal="right"/>
    </xf>
    <xf numFmtId="165" fontId="15" fillId="6" borderId="6" xfId="0" applyNumberFormat="1" applyFont="1" applyFill="1" applyBorder="1" applyAlignment="1">
      <alignment horizontal="right"/>
    </xf>
    <xf numFmtId="4" fontId="15" fillId="6" borderId="12" xfId="0" applyNumberFormat="1" applyFont="1" applyFill="1" applyBorder="1" applyAlignment="1">
      <alignment horizontal="right"/>
    </xf>
    <xf numFmtId="4" fontId="15" fillId="6" borderId="6" xfId="0" applyNumberFormat="1" applyFont="1" applyFill="1" applyBorder="1" applyAlignment="1">
      <alignment horizontal="right"/>
    </xf>
    <xf numFmtId="0" fontId="15" fillId="0" borderId="0" xfId="0" applyFont="1" applyAlignment="1">
      <alignment horizontal="center"/>
    </xf>
    <xf numFmtId="0" fontId="15" fillId="0" borderId="0" xfId="0" applyFont="1" applyAlignment="1">
      <alignment horizontal="left"/>
    </xf>
    <xf numFmtId="3" fontId="11" fillId="0" borderId="0" xfId="0" applyNumberFormat="1" applyFont="1" applyAlignment="1">
      <alignment horizontal="right"/>
    </xf>
    <xf numFmtId="0" fontId="11" fillId="0" borderId="0" xfId="0" applyFont="1" applyAlignment="1">
      <alignment horizontal="left"/>
    </xf>
    <xf numFmtId="4" fontId="11" fillId="0" borderId="0" xfId="0" applyNumberFormat="1" applyFont="1" applyAlignment="1">
      <alignment horizontal="right"/>
    </xf>
    <xf numFmtId="3" fontId="11" fillId="0" borderId="0" xfId="0" applyNumberFormat="1" applyFont="1"/>
    <xf numFmtId="3" fontId="8" fillId="0" borderId="0" xfId="0" applyNumberFormat="1" applyFont="1"/>
    <xf numFmtId="3" fontId="11" fillId="7" borderId="6" xfId="0" applyNumberFormat="1" applyFont="1" applyFill="1" applyBorder="1" applyAlignment="1">
      <alignment horizontal="right"/>
    </xf>
    <xf numFmtId="49" fontId="11" fillId="0" borderId="0" xfId="0" applyNumberFormat="1" applyFont="1" applyAlignment="1">
      <alignment horizontal="right"/>
    </xf>
    <xf numFmtId="0" fontId="8" fillId="0" borderId="0" xfId="0" applyFont="1" applyAlignment="1">
      <alignment horizontal="center" wrapText="1"/>
    </xf>
    <xf numFmtId="165" fontId="11" fillId="0" borderId="0" xfId="0" applyNumberFormat="1" applyFont="1"/>
    <xf numFmtId="3" fontId="7" fillId="6" borderId="6" xfId="0" applyNumberFormat="1" applyFont="1" applyFill="1" applyBorder="1" applyAlignment="1">
      <alignment horizontal="right"/>
    </xf>
    <xf numFmtId="165" fontId="7" fillId="6" borderId="6" xfId="0" applyNumberFormat="1" applyFont="1" applyFill="1" applyBorder="1" applyAlignment="1">
      <alignment horizontal="right"/>
    </xf>
    <xf numFmtId="3" fontId="7" fillId="0" borderId="0" xfId="0" applyNumberFormat="1" applyFont="1" applyAlignment="1">
      <alignment horizontal="right"/>
    </xf>
    <xf numFmtId="4" fontId="7" fillId="0" borderId="0" xfId="0" applyNumberFormat="1" applyFont="1" applyAlignment="1">
      <alignment horizontal="right"/>
    </xf>
    <xf numFmtId="3" fontId="11" fillId="0" borderId="13" xfId="0" applyNumberFormat="1" applyFont="1" applyBorder="1"/>
    <xf numFmtId="1" fontId="11" fillId="0" borderId="0" xfId="0" applyNumberFormat="1" applyFont="1"/>
    <xf numFmtId="3" fontId="7" fillId="6" borderId="14" xfId="0" applyNumberFormat="1" applyFont="1" applyFill="1" applyBorder="1" applyAlignment="1">
      <alignment horizontal="right"/>
    </xf>
    <xf numFmtId="3" fontId="7" fillId="6" borderId="2" xfId="0" applyNumberFormat="1" applyFont="1" applyFill="1" applyBorder="1" applyAlignment="1">
      <alignment horizontal="right"/>
    </xf>
    <xf numFmtId="3" fontId="11" fillId="4" borderId="2" xfId="0" applyNumberFormat="1" applyFont="1" applyFill="1" applyBorder="1" applyAlignment="1">
      <alignment horizontal="right"/>
    </xf>
    <xf numFmtId="3" fontId="11" fillId="4" borderId="12" xfId="0" applyNumberFormat="1" applyFont="1" applyFill="1" applyBorder="1" applyAlignment="1">
      <alignment horizontal="right"/>
    </xf>
    <xf numFmtId="164" fontId="11" fillId="0" borderId="0" xfId="0" applyNumberFormat="1" applyFont="1" applyAlignment="1">
      <alignment horizontal="right"/>
    </xf>
    <xf numFmtId="1" fontId="11" fillId="0" borderId="0" xfId="0" applyNumberFormat="1" applyFont="1" applyAlignment="1">
      <alignment horizontal="right"/>
    </xf>
    <xf numFmtId="3" fontId="7" fillId="6" borderId="16" xfId="0" applyNumberFormat="1" applyFont="1" applyFill="1" applyBorder="1" applyAlignment="1">
      <alignment horizontal="right"/>
    </xf>
    <xf numFmtId="3" fontId="11" fillId="0" borderId="1" xfId="0" applyNumberFormat="1" applyFont="1" applyBorder="1" applyAlignment="1">
      <alignment horizontal="right"/>
    </xf>
    <xf numFmtId="3" fontId="7" fillId="6" borderId="17" xfId="0" applyNumberFormat="1" applyFont="1" applyFill="1" applyBorder="1" applyAlignment="1">
      <alignment horizontal="right"/>
    </xf>
    <xf numFmtId="3" fontId="11" fillId="4" borderId="18" xfId="0" applyNumberFormat="1" applyFont="1" applyFill="1" applyBorder="1" applyAlignment="1">
      <alignment horizontal="right"/>
    </xf>
    <xf numFmtId="0" fontId="7" fillId="0" borderId="0" xfId="0" applyFont="1" applyAlignment="1">
      <alignment horizontal="center" wrapText="1"/>
    </xf>
    <xf numFmtId="0" fontId="7" fillId="0" borderId="0" xfId="0" applyFont="1" applyAlignment="1">
      <alignment horizontal="left" wrapText="1"/>
    </xf>
    <xf numFmtId="3" fontId="10" fillId="0" borderId="0" xfId="0" applyNumberFormat="1" applyFont="1" applyAlignment="1">
      <alignment horizontal="center" wrapText="1"/>
    </xf>
    <xf numFmtId="3" fontId="15" fillId="6" borderId="12" xfId="0" applyNumberFormat="1" applyFont="1" applyFill="1" applyBorder="1" applyAlignment="1">
      <alignment horizontal="right"/>
    </xf>
    <xf numFmtId="0" fontId="8" fillId="0" borderId="0" xfId="0" applyFont="1" applyAlignment="1">
      <alignment horizontal="left"/>
    </xf>
    <xf numFmtId="3" fontId="15" fillId="0" borderId="0" xfId="0" applyNumberFormat="1" applyFont="1" applyAlignment="1">
      <alignment horizontal="right"/>
    </xf>
    <xf numFmtId="3" fontId="15" fillId="6" borderId="2" xfId="0" applyNumberFormat="1" applyFont="1" applyFill="1" applyBorder="1" applyAlignment="1">
      <alignment horizontal="right"/>
    </xf>
    <xf numFmtId="3" fontId="15" fillId="6" borderId="15" xfId="0" applyNumberFormat="1" applyFont="1" applyFill="1" applyBorder="1" applyAlignment="1">
      <alignment horizontal="right"/>
    </xf>
    <xf numFmtId="0" fontId="7" fillId="0" borderId="8" xfId="0" applyFont="1" applyBorder="1" applyAlignment="1">
      <alignment horizontal="center"/>
    </xf>
    <xf numFmtId="0" fontId="8" fillId="0" borderId="9" xfId="0" applyFont="1" applyBorder="1" applyAlignment="1">
      <alignment horizontal="left"/>
    </xf>
    <xf numFmtId="0" fontId="8" fillId="0" borderId="9" xfId="0" applyFont="1" applyBorder="1" applyAlignment="1">
      <alignment horizontal="center"/>
    </xf>
    <xf numFmtId="0" fontId="14" fillId="0" borderId="11" xfId="0" applyFont="1" applyBorder="1"/>
    <xf numFmtId="0" fontId="7" fillId="0" borderId="19" xfId="0" applyFont="1" applyBorder="1"/>
    <xf numFmtId="3" fontId="7" fillId="6" borderId="12" xfId="0" applyNumberFormat="1" applyFont="1" applyFill="1" applyBorder="1" applyAlignment="1">
      <alignment horizontal="right"/>
    </xf>
    <xf numFmtId="3" fontId="11" fillId="0" borderId="20" xfId="0" applyNumberFormat="1" applyFont="1" applyBorder="1"/>
    <xf numFmtId="4" fontId="8" fillId="0" borderId="0" xfId="0" applyNumberFormat="1" applyFont="1" applyAlignment="1">
      <alignment horizontal="right"/>
    </xf>
    <xf numFmtId="0" fontId="10" fillId="0" borderId="0" xfId="0" applyFont="1" applyAlignment="1">
      <alignment horizontal="center" vertical="top"/>
    </xf>
    <xf numFmtId="0" fontId="12" fillId="0" borderId="0" xfId="0" applyFont="1"/>
    <xf numFmtId="3" fontId="7" fillId="0" borderId="0" xfId="0" applyNumberFormat="1" applyFont="1"/>
    <xf numFmtId="3" fontId="7" fillId="0" borderId="0" xfId="0" applyNumberFormat="1" applyFont="1" applyAlignment="1">
      <alignment horizontal="center"/>
    </xf>
    <xf numFmtId="0" fontId="11" fillId="0" borderId="0" xfId="0" applyFont="1" applyAlignment="1">
      <alignment horizontal="center" vertical="top"/>
    </xf>
    <xf numFmtId="3" fontId="11" fillId="0" borderId="0" xfId="0" applyNumberFormat="1" applyFont="1" applyAlignment="1">
      <alignment horizontal="center" vertical="top"/>
    </xf>
    <xf numFmtId="3" fontId="10" fillId="0" borderId="0" xfId="0" applyNumberFormat="1" applyFont="1" applyAlignment="1">
      <alignment horizontal="center" vertical="top"/>
    </xf>
    <xf numFmtId="3" fontId="8" fillId="0" borderId="0" xfId="0" applyNumberFormat="1" applyFont="1" applyAlignment="1">
      <alignment horizontal="center"/>
    </xf>
    <xf numFmtId="0" fontId="8" fillId="0" borderId="8" xfId="0" applyFont="1" applyBorder="1"/>
    <xf numFmtId="0" fontId="11" fillId="0" borderId="9" xfId="0" applyFont="1" applyBorder="1"/>
    <xf numFmtId="0" fontId="8" fillId="0" borderId="0" xfId="0" applyFont="1" applyAlignment="1">
      <alignment vertical="center"/>
    </xf>
    <xf numFmtId="0" fontId="14" fillId="0" borderId="0" xfId="0" applyFont="1" applyAlignment="1">
      <alignment horizontal="center"/>
    </xf>
    <xf numFmtId="0" fontId="10" fillId="0" borderId="0" xfId="0" applyFont="1" applyAlignment="1">
      <alignment vertical="center"/>
    </xf>
    <xf numFmtId="0" fontId="11" fillId="7" borderId="6" xfId="0" applyFont="1" applyFill="1" applyBorder="1"/>
    <xf numFmtId="3" fontId="15" fillId="6" borderId="6" xfId="0" applyNumberFormat="1" applyFont="1" applyFill="1" applyBorder="1"/>
    <xf numFmtId="0" fontId="16" fillId="0" borderId="0" xfId="0" applyFont="1" applyAlignment="1">
      <alignment horizontal="center"/>
    </xf>
    <xf numFmtId="0" fontId="8" fillId="0" borderId="9" xfId="0" applyFont="1" applyBorder="1"/>
    <xf numFmtId="0" fontId="8" fillId="0" borderId="0" xfId="4" applyFont="1" applyAlignment="1">
      <alignment horizontal="left"/>
    </xf>
    <xf numFmtId="0" fontId="12" fillId="0" borderId="0" xfId="4" applyFont="1" applyAlignment="1">
      <alignment horizontal="center"/>
    </xf>
    <xf numFmtId="0" fontId="7" fillId="0" borderId="10" xfId="0" applyFont="1" applyBorder="1" applyAlignment="1">
      <alignment horizontal="center" vertical="center"/>
    </xf>
    <xf numFmtId="0" fontId="7" fillId="0" borderId="9" xfId="0" applyFont="1" applyBorder="1" applyAlignment="1">
      <alignment horizontal="center"/>
    </xf>
    <xf numFmtId="0" fontId="7" fillId="0" borderId="9" xfId="0" applyFont="1" applyBorder="1"/>
    <xf numFmtId="0" fontId="8" fillId="0" borderId="10" xfId="0" applyFont="1" applyBorder="1"/>
    <xf numFmtId="0" fontId="8" fillId="0" borderId="21" xfId="0" applyFont="1" applyBorder="1" applyAlignment="1">
      <alignment horizontal="center"/>
    </xf>
    <xf numFmtId="3" fontId="8" fillId="0" borderId="9" xfId="0" applyNumberFormat="1" applyFont="1" applyBorder="1" applyAlignment="1">
      <alignment horizontal="center"/>
    </xf>
    <xf numFmtId="165" fontId="7" fillId="6" borderId="16" xfId="0" applyNumberFormat="1" applyFont="1" applyFill="1" applyBorder="1" applyAlignment="1">
      <alignment horizontal="right"/>
    </xf>
    <xf numFmtId="165" fontId="7" fillId="6" borderId="12" xfId="0" applyNumberFormat="1" applyFont="1" applyFill="1" applyBorder="1" applyAlignment="1">
      <alignment horizontal="right"/>
    </xf>
    <xf numFmtId="164" fontId="7" fillId="6" borderId="6" xfId="0" applyNumberFormat="1" applyFont="1" applyFill="1" applyBorder="1" applyAlignment="1">
      <alignment horizontal="right"/>
    </xf>
    <xf numFmtId="164" fontId="11" fillId="0" borderId="0" xfId="0" applyNumberFormat="1" applyFont="1"/>
    <xf numFmtId="164" fontId="8" fillId="0" borderId="0" xfId="0" applyNumberFormat="1" applyFont="1" applyAlignment="1">
      <alignment horizontal="right"/>
    </xf>
    <xf numFmtId="165" fontId="11" fillId="0" borderId="22" xfId="0" applyNumberFormat="1" applyFont="1" applyBorder="1"/>
    <xf numFmtId="165" fontId="5" fillId="8" borderId="24" xfId="0" applyNumberFormat="1" applyFont="1" applyFill="1" applyBorder="1" applyAlignment="1">
      <alignment horizontal="right"/>
    </xf>
    <xf numFmtId="165" fontId="6" fillId="0" borderId="0" xfId="0" applyNumberFormat="1" applyFont="1" applyAlignment="1">
      <alignment horizontal="right"/>
    </xf>
    <xf numFmtId="165" fontId="6" fillId="0" borderId="0" xfId="0" applyNumberFormat="1" applyFont="1"/>
    <xf numFmtId="4" fontId="6" fillId="0" borderId="0" xfId="0" applyNumberFormat="1" applyFont="1" applyAlignment="1">
      <alignment horizontal="right"/>
    </xf>
    <xf numFmtId="165" fontId="8" fillId="0" borderId="0" xfId="0" applyNumberFormat="1" applyFont="1"/>
    <xf numFmtId="165" fontId="7" fillId="8" borderId="24" xfId="0" applyNumberFormat="1" applyFont="1" applyFill="1" applyBorder="1" applyAlignment="1">
      <alignment horizontal="right"/>
    </xf>
    <xf numFmtId="165" fontId="7" fillId="0" borderId="0" xfId="0" applyNumberFormat="1" applyFont="1" applyAlignment="1">
      <alignment horizontal="right"/>
    </xf>
    <xf numFmtId="1" fontId="15" fillId="6" borderId="6" xfId="0" applyNumberFormat="1" applyFont="1" applyFill="1" applyBorder="1"/>
    <xf numFmtId="0" fontId="11" fillId="9" borderId="0" xfId="0" applyFont="1" applyFill="1" applyAlignment="1">
      <alignment horizontal="center"/>
    </xf>
    <xf numFmtId="0" fontId="11" fillId="9" borderId="0" xfId="0" applyFont="1" applyFill="1"/>
    <xf numFmtId="0" fontId="8" fillId="9" borderId="0" xfId="0" applyFont="1" applyFill="1"/>
    <xf numFmtId="0" fontId="11" fillId="10" borderId="26" xfId="0" applyFont="1" applyFill="1" applyBorder="1" applyAlignment="1">
      <alignment horizontal="center"/>
    </xf>
    <xf numFmtId="0" fontId="11" fillId="10" borderId="27" xfId="0" applyFont="1" applyFill="1" applyBorder="1"/>
    <xf numFmtId="0" fontId="11" fillId="10" borderId="28" xfId="0" applyFont="1" applyFill="1" applyBorder="1"/>
    <xf numFmtId="1" fontId="7" fillId="0" borderId="0" xfId="0" applyNumberFormat="1" applyFont="1" applyAlignment="1">
      <alignment horizontal="center"/>
    </xf>
    <xf numFmtId="0" fontId="7" fillId="0" borderId="30" xfId="0" applyFont="1" applyBorder="1" applyAlignment="1">
      <alignment horizontal="center"/>
    </xf>
    <xf numFmtId="0" fontId="7" fillId="0" borderId="29" xfId="0" applyFont="1" applyBorder="1" applyAlignment="1">
      <alignment horizontal="right"/>
    </xf>
    <xf numFmtId="0" fontId="19" fillId="0" borderId="0" xfId="0" applyFont="1" applyAlignment="1">
      <alignment horizontal="center"/>
    </xf>
    <xf numFmtId="0" fontId="20" fillId="0" borderId="0" xfId="0" applyFont="1"/>
    <xf numFmtId="0" fontId="20" fillId="11" borderId="0" xfId="0" applyFont="1" applyFill="1"/>
    <xf numFmtId="0" fontId="20" fillId="11" borderId="0" xfId="0" applyFont="1" applyFill="1" applyAlignment="1">
      <alignment horizontal="center"/>
    </xf>
    <xf numFmtId="0" fontId="21" fillId="11" borderId="0" xfId="0" applyFont="1" applyFill="1" applyAlignment="1">
      <alignment horizontal="center"/>
    </xf>
    <xf numFmtId="3" fontId="20" fillId="11" borderId="0" xfId="0" applyNumberFormat="1" applyFont="1" applyFill="1" applyAlignment="1">
      <alignment horizontal="center"/>
    </xf>
    <xf numFmtId="0" fontId="22" fillId="0" borderId="0" xfId="0" applyFont="1"/>
    <xf numFmtId="0" fontId="24" fillId="0" borderId="0" xfId="0" applyFont="1"/>
    <xf numFmtId="0" fontId="0" fillId="11" borderId="0" xfId="0" applyFill="1" applyAlignment="1">
      <alignment horizontal="right"/>
    </xf>
    <xf numFmtId="0" fontId="18" fillId="11" borderId="0" xfId="0" applyFont="1" applyFill="1" applyAlignment="1">
      <alignment horizontal="center"/>
    </xf>
    <xf numFmtId="0" fontId="18" fillId="11" borderId="0" xfId="0" applyFont="1" applyFill="1"/>
    <xf numFmtId="0" fontId="0" fillId="11" borderId="0" xfId="0" applyFill="1"/>
    <xf numFmtId="0" fontId="24" fillId="11" borderId="0" xfId="0" applyFont="1" applyFill="1"/>
    <xf numFmtId="0" fontId="27" fillId="0" borderId="0" xfId="0" applyFont="1"/>
    <xf numFmtId="0" fontId="18" fillId="11" borderId="0" xfId="0" applyFont="1" applyFill="1" applyAlignment="1">
      <alignment horizontal="right"/>
    </xf>
    <xf numFmtId="0" fontId="23" fillId="11" borderId="0" xfId="0" applyFont="1" applyFill="1" applyAlignment="1">
      <alignment horizontal="center"/>
    </xf>
    <xf numFmtId="0" fontId="18" fillId="0" borderId="0" xfId="0" applyFont="1"/>
    <xf numFmtId="0" fontId="2" fillId="0" borderId="0" xfId="0" applyFont="1"/>
    <xf numFmtId="0" fontId="23" fillId="0" borderId="0" xfId="0" applyFont="1" applyAlignment="1">
      <alignment horizontal="right"/>
    </xf>
    <xf numFmtId="0" fontId="23" fillId="0" borderId="0" xfId="0" applyFont="1"/>
    <xf numFmtId="0" fontId="18" fillId="0" borderId="0" xfId="0" applyFont="1" applyAlignment="1">
      <alignment horizontal="right"/>
    </xf>
    <xf numFmtId="0" fontId="30" fillId="0" borderId="0" xfId="0" applyFont="1"/>
    <xf numFmtId="0" fontId="18" fillId="0" borderId="0" xfId="0" applyFont="1" applyAlignment="1">
      <alignment horizontal="center"/>
    </xf>
    <xf numFmtId="0" fontId="23" fillId="0" borderId="0" xfId="0" applyFont="1" applyAlignment="1">
      <alignment horizontal="center"/>
    </xf>
    <xf numFmtId="9" fontId="18" fillId="0" borderId="0" xfId="7" applyFont="1" applyFill="1" applyBorder="1"/>
    <xf numFmtId="0" fontId="18"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0" fillId="0" borderId="0" xfId="0" applyAlignment="1">
      <alignment horizontal="right"/>
    </xf>
    <xf numFmtId="166" fontId="29" fillId="0" borderId="0" xfId="6" applyNumberFormat="1" applyFont="1" applyFill="1" applyBorder="1"/>
    <xf numFmtId="0" fontId="23" fillId="0" borderId="0" xfId="0" applyFont="1" applyAlignment="1">
      <alignment horizontal="left"/>
    </xf>
    <xf numFmtId="0" fontId="3" fillId="0" borderId="0" xfId="0" applyFont="1"/>
    <xf numFmtId="0" fontId="20" fillId="0" borderId="4" xfId="0" applyFont="1" applyBorder="1"/>
    <xf numFmtId="0" fontId="20" fillId="0" borderId="5" xfId="0" applyFont="1" applyBorder="1" applyAlignment="1">
      <alignment horizontal="center"/>
    </xf>
    <xf numFmtId="0" fontId="20" fillId="0" borderId="5" xfId="0" applyFont="1" applyBorder="1"/>
    <xf numFmtId="0" fontId="21" fillId="0" borderId="5" xfId="0" applyFont="1" applyBorder="1" applyAlignment="1">
      <alignment horizontal="center"/>
    </xf>
    <xf numFmtId="3" fontId="20" fillId="0" borderId="5" xfId="0" applyNumberFormat="1" applyFont="1" applyBorder="1" applyAlignment="1">
      <alignment horizontal="center"/>
    </xf>
    <xf numFmtId="0" fontId="22" fillId="0" borderId="5" xfId="0" applyFont="1" applyBorder="1"/>
    <xf numFmtId="0" fontId="0" fillId="0" borderId="5" xfId="0" applyBorder="1"/>
    <xf numFmtId="0" fontId="0" fillId="0" borderId="31" xfId="0" applyBorder="1"/>
    <xf numFmtId="0" fontId="2" fillId="13" borderId="0" xfId="0" applyFont="1" applyFill="1"/>
    <xf numFmtId="0" fontId="3" fillId="13" borderId="0" xfId="0" applyFont="1" applyFill="1"/>
    <xf numFmtId="0" fontId="0" fillId="13" borderId="0" xfId="0" applyFill="1"/>
    <xf numFmtId="0" fontId="24" fillId="13" borderId="0" xfId="0" applyFont="1" applyFill="1"/>
    <xf numFmtId="3" fontId="11" fillId="0" borderId="6" xfId="0" applyNumberFormat="1" applyFont="1" applyBorder="1" applyAlignment="1" applyProtection="1">
      <alignment horizontal="right"/>
      <protection locked="0"/>
    </xf>
    <xf numFmtId="165" fontId="6" fillId="0" borderId="24" xfId="0" applyNumberFormat="1" applyFont="1" applyBorder="1" applyAlignment="1" applyProtection="1">
      <alignment horizontal="right"/>
      <protection locked="0"/>
    </xf>
    <xf numFmtId="3" fontId="11" fillId="0" borderId="15" xfId="0" applyNumberFormat="1" applyFont="1" applyBorder="1" applyAlignment="1" applyProtection="1">
      <alignment horizontal="right"/>
      <protection locked="0"/>
    </xf>
    <xf numFmtId="1" fontId="8" fillId="0" borderId="2" xfId="0" applyNumberFormat="1" applyFont="1" applyBorder="1" applyProtection="1">
      <protection locked="0"/>
    </xf>
    <xf numFmtId="3" fontId="8" fillId="0" borderId="6" xfId="0" applyNumberFormat="1" applyFont="1" applyBorder="1" applyAlignment="1" applyProtection="1">
      <alignment horizontal="right"/>
      <protection locked="0"/>
    </xf>
    <xf numFmtId="0" fontId="7" fillId="3" borderId="7"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2" fontId="7" fillId="2" borderId="33" xfId="0" applyNumberFormat="1" applyFont="1" applyFill="1" applyBorder="1" applyAlignment="1" applyProtection="1">
      <alignment horizontal="center"/>
      <protection locked="0"/>
    </xf>
    <xf numFmtId="165" fontId="6" fillId="0" borderId="25" xfId="0" applyNumberFormat="1" applyFont="1" applyBorder="1" applyAlignment="1" applyProtection="1">
      <alignment horizontal="right"/>
      <protection locked="0"/>
    </xf>
    <xf numFmtId="165" fontId="8" fillId="0" borderId="24" xfId="0" applyNumberFormat="1" applyFont="1" applyBorder="1" applyAlignment="1" applyProtection="1">
      <alignment horizontal="right"/>
      <protection locked="0"/>
    </xf>
    <xf numFmtId="164" fontId="8" fillId="0" borderId="2" xfId="0" applyNumberFormat="1" applyFont="1" applyBorder="1" applyProtection="1">
      <protection locked="0"/>
    </xf>
    <xf numFmtId="4" fontId="8" fillId="0" borderId="24" xfId="0" applyNumberFormat="1" applyFont="1" applyBorder="1" applyAlignment="1" applyProtection="1">
      <alignment horizontal="right"/>
      <protection locked="0"/>
    </xf>
    <xf numFmtId="165" fontId="11" fillId="0" borderId="6" xfId="0" applyNumberFormat="1" applyFont="1" applyBorder="1" applyAlignment="1" applyProtection="1">
      <alignment horizontal="right"/>
      <protection locked="0"/>
    </xf>
    <xf numFmtId="0" fontId="7" fillId="0" borderId="34" xfId="0" applyFont="1" applyBorder="1" applyAlignment="1">
      <alignment horizontal="center"/>
    </xf>
    <xf numFmtId="0" fontId="11" fillId="10" borderId="0" xfId="0" applyFont="1" applyFill="1" applyAlignment="1">
      <alignment horizontal="center"/>
    </xf>
    <xf numFmtId="0" fontId="11" fillId="10" borderId="0" xfId="0" applyFont="1" applyFill="1"/>
    <xf numFmtId="0" fontId="11" fillId="10" borderId="35" xfId="0" applyFont="1" applyFill="1" applyBorder="1" applyAlignment="1">
      <alignment horizontal="center"/>
    </xf>
    <xf numFmtId="0" fontId="11" fillId="10" borderId="36" xfId="0" applyFont="1" applyFill="1" applyBorder="1"/>
    <xf numFmtId="0" fontId="11" fillId="10" borderId="37" xfId="0" applyFont="1" applyFill="1" applyBorder="1" applyAlignment="1">
      <alignment horizontal="center"/>
    </xf>
    <xf numFmtId="0" fontId="11" fillId="10" borderId="38" xfId="0" applyFont="1" applyFill="1" applyBorder="1"/>
    <xf numFmtId="0" fontId="11" fillId="10" borderId="39" xfId="0" applyFont="1" applyFill="1" applyBorder="1" applyAlignment="1">
      <alignment horizontal="center"/>
    </xf>
    <xf numFmtId="0" fontId="11" fillId="10" borderId="40" xfId="0" applyFont="1" applyFill="1" applyBorder="1"/>
    <xf numFmtId="0" fontId="7" fillId="2" borderId="3" xfId="0" applyFont="1" applyFill="1" applyBorder="1" applyAlignment="1">
      <alignment horizontal="center"/>
    </xf>
    <xf numFmtId="0" fontId="36" fillId="0" borderId="0" xfId="0" applyFont="1" applyAlignment="1">
      <alignment vertical="center"/>
    </xf>
    <xf numFmtId="0" fontId="36" fillId="0" borderId="0" xfId="0" applyFont="1"/>
    <xf numFmtId="0" fontId="38"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40" fillId="15" borderId="26" xfId="0" applyFont="1" applyFill="1" applyBorder="1" applyAlignment="1">
      <alignment horizontal="center" vertical="center"/>
    </xf>
    <xf numFmtId="0" fontId="40" fillId="15" borderId="26" xfId="0" applyFont="1" applyFill="1" applyBorder="1" applyAlignment="1">
      <alignment vertical="center"/>
    </xf>
    <xf numFmtId="0" fontId="40" fillId="9" borderId="0" xfId="0" applyFont="1" applyFill="1" applyAlignment="1">
      <alignment horizontal="center" vertical="center"/>
    </xf>
    <xf numFmtId="0" fontId="40" fillId="9" borderId="0" xfId="0" applyFont="1" applyFill="1" applyAlignment="1">
      <alignment vertical="center"/>
    </xf>
    <xf numFmtId="0" fontId="39" fillId="0" borderId="0" xfId="0" applyFont="1" applyAlignment="1">
      <alignment horizontal="center" vertical="center"/>
    </xf>
    <xf numFmtId="0" fontId="0" fillId="0" borderId="0" xfId="0" applyAlignment="1">
      <alignment wrapText="1"/>
    </xf>
    <xf numFmtId="0" fontId="36" fillId="0" borderId="0" xfId="0" applyFont="1" applyAlignment="1">
      <alignment vertical="center" wrapText="1"/>
    </xf>
    <xf numFmtId="0" fontId="41" fillId="0" borderId="0" xfId="0" applyFont="1" applyAlignment="1">
      <alignment vertical="center"/>
    </xf>
    <xf numFmtId="0" fontId="42" fillId="11" borderId="0" xfId="0" applyFont="1" applyFill="1"/>
    <xf numFmtId="0" fontId="43" fillId="11" borderId="0" xfId="0" applyFont="1" applyFill="1"/>
    <xf numFmtId="0" fontId="44" fillId="11" borderId="0" xfId="0" applyFont="1" applyFill="1" applyAlignment="1">
      <alignment horizontal="left"/>
    </xf>
    <xf numFmtId="0" fontId="21" fillId="11" borderId="0" xfId="0" applyFont="1" applyFill="1" applyAlignment="1">
      <alignment horizontal="left"/>
    </xf>
    <xf numFmtId="0" fontId="46" fillId="11" borderId="0" xfId="0" applyFont="1" applyFill="1"/>
    <xf numFmtId="0" fontId="47" fillId="12" borderId="0" xfId="0" applyFont="1" applyFill="1"/>
    <xf numFmtId="0" fontId="47" fillId="12" borderId="0" xfId="0" applyFont="1" applyFill="1" applyAlignment="1">
      <alignment horizontal="right"/>
    </xf>
    <xf numFmtId="0" fontId="51" fillId="11" borderId="0" xfId="8" applyFont="1" applyFill="1" applyBorder="1" applyAlignment="1" applyProtection="1">
      <alignment horizontal="center"/>
    </xf>
    <xf numFmtId="0" fontId="52" fillId="11" borderId="0" xfId="0" applyFont="1" applyFill="1"/>
    <xf numFmtId="0" fontId="18" fillId="0" borderId="2" xfId="0" applyFont="1" applyBorder="1" applyAlignment="1" applyProtection="1">
      <alignment horizontal="right"/>
      <protection locked="0"/>
    </xf>
    <xf numFmtId="0" fontId="28" fillId="0" borderId="0" xfId="0" applyFont="1" applyAlignment="1">
      <alignment horizontal="center"/>
    </xf>
    <xf numFmtId="0" fontId="0" fillId="0" borderId="2" xfId="0" applyBorder="1" applyAlignment="1" applyProtection="1">
      <alignment horizontal="right"/>
      <protection locked="0"/>
    </xf>
    <xf numFmtId="166" fontId="18" fillId="0" borderId="29" xfId="5" applyNumberFormat="1" applyFont="1" applyFill="1" applyBorder="1" applyAlignment="1" applyProtection="1">
      <alignment horizontal="center"/>
      <protection locked="0"/>
    </xf>
    <xf numFmtId="166" fontId="18" fillId="0" borderId="30" xfId="5" applyNumberFormat="1"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10" fontId="18" fillId="0" borderId="2" xfId="7" applyNumberFormat="1" applyFont="1" applyFill="1" applyBorder="1" applyAlignment="1" applyProtection="1">
      <alignment horizontal="right"/>
      <protection locked="0"/>
    </xf>
    <xf numFmtId="167" fontId="18" fillId="0" borderId="29" xfId="5" applyNumberFormat="1" applyFont="1" applyFill="1" applyBorder="1" applyAlignment="1" applyProtection="1">
      <alignment horizontal="center"/>
      <protection locked="0"/>
    </xf>
    <xf numFmtId="167" fontId="18" fillId="0" borderId="30" xfId="5" applyNumberFormat="1" applyFont="1" applyFill="1" applyBorder="1" applyAlignment="1" applyProtection="1">
      <alignment horizontal="center"/>
      <protection locked="0"/>
    </xf>
    <xf numFmtId="0" fontId="23" fillId="12" borderId="2" xfId="0" applyFont="1" applyFill="1" applyBorder="1" applyAlignment="1">
      <alignment horizontal="center"/>
    </xf>
    <xf numFmtId="0" fontId="18" fillId="14" borderId="29" xfId="0" applyFont="1" applyFill="1" applyBorder="1"/>
    <xf numFmtId="0" fontId="18" fillId="14" borderId="30" xfId="0" applyFont="1" applyFill="1" applyBorder="1"/>
    <xf numFmtId="0" fontId="23" fillId="12" borderId="0" xfId="0" applyFont="1" applyFill="1" applyAlignment="1">
      <alignment horizontal="center"/>
    </xf>
    <xf numFmtId="0" fontId="50" fillId="11" borderId="34" xfId="8" applyFill="1" applyBorder="1" applyAlignment="1" applyProtection="1">
      <alignment horizontal="center"/>
      <protection locked="0"/>
    </xf>
    <xf numFmtId="0" fontId="50" fillId="11" borderId="0" xfId="8" applyFill="1" applyBorder="1" applyAlignment="1" applyProtection="1">
      <alignment horizontal="center"/>
      <protection locked="0"/>
    </xf>
    <xf numFmtId="166" fontId="18" fillId="0" borderId="2" xfId="5" applyNumberFormat="1" applyFont="1" applyFill="1" applyBorder="1" applyAlignment="1" applyProtection="1">
      <alignment horizontal="center"/>
      <protection locked="0"/>
    </xf>
    <xf numFmtId="43" fontId="18" fillId="0" borderId="2" xfId="5" applyFont="1" applyFill="1" applyBorder="1" applyAlignment="1" applyProtection="1">
      <alignment horizontal="center"/>
      <protection locked="0"/>
    </xf>
    <xf numFmtId="43" fontId="18" fillId="0" borderId="32" xfId="5" applyFont="1" applyFill="1" applyBorder="1" applyAlignment="1" applyProtection="1">
      <alignment horizontal="center"/>
      <protection locked="0"/>
    </xf>
    <xf numFmtId="3" fontId="11" fillId="16" borderId="6" xfId="0" applyNumberFormat="1" applyFont="1" applyFill="1" applyBorder="1" applyAlignment="1" applyProtection="1">
      <alignment horizontal="right"/>
      <protection locked="0"/>
    </xf>
    <xf numFmtId="1" fontId="8" fillId="16" borderId="2" xfId="0" applyNumberFormat="1" applyFont="1" applyFill="1" applyBorder="1" applyProtection="1">
      <protection locked="0"/>
    </xf>
    <xf numFmtId="0" fontId="0" fillId="16" borderId="0" xfId="0" applyFill="1"/>
    <xf numFmtId="0" fontId="24" fillId="16" borderId="0" xfId="0" applyFont="1" applyFill="1"/>
    <xf numFmtId="1" fontId="7" fillId="17" borderId="7" xfId="0" applyNumberFormat="1" applyFont="1" applyFill="1" applyBorder="1" applyAlignment="1" applyProtection="1">
      <alignment horizontal="center"/>
      <protection locked="0"/>
    </xf>
    <xf numFmtId="0" fontId="11" fillId="16" borderId="0" xfId="0" applyFont="1" applyFill="1"/>
    <xf numFmtId="49" fontId="11" fillId="0" borderId="0" xfId="0" applyNumberFormat="1" applyFont="1"/>
    <xf numFmtId="3" fontId="15" fillId="0" borderId="6" xfId="0" applyNumberFormat="1" applyFont="1" applyBorder="1" applyAlignment="1" applyProtection="1">
      <alignment horizontal="right"/>
      <protection locked="0"/>
    </xf>
    <xf numFmtId="3" fontId="15" fillId="0" borderId="6" xfId="0" applyNumberFormat="1" applyFont="1" applyBorder="1" applyAlignment="1">
      <alignment horizontal="right"/>
    </xf>
    <xf numFmtId="165" fontId="5" fillId="0" borderId="24" xfId="0" applyNumberFormat="1" applyFont="1" applyBorder="1" applyAlignment="1" applyProtection="1">
      <alignment horizontal="right"/>
      <protection locked="0"/>
    </xf>
    <xf numFmtId="4" fontId="15" fillId="0" borderId="2" xfId="0" applyNumberFormat="1" applyFont="1" applyBorder="1" applyAlignment="1">
      <alignment horizontal="right"/>
    </xf>
    <xf numFmtId="0" fontId="11" fillId="0" borderId="28" xfId="0" applyFont="1" applyBorder="1"/>
    <xf numFmtId="0" fontId="15" fillId="10" borderId="0" xfId="0" applyFont="1" applyFill="1" applyAlignment="1">
      <alignment horizontal="left"/>
    </xf>
    <xf numFmtId="0" fontId="11" fillId="10" borderId="27" xfId="0" applyFont="1" applyFill="1" applyBorder="1" applyAlignment="1">
      <alignment horizontal="center"/>
    </xf>
    <xf numFmtId="3" fontId="11" fillId="11" borderId="6" xfId="0" applyNumberFormat="1" applyFont="1" applyFill="1" applyBorder="1" applyAlignment="1" applyProtection="1">
      <alignment horizontal="right"/>
      <protection locked="0"/>
    </xf>
    <xf numFmtId="3" fontId="11" fillId="11" borderId="6" xfId="0" applyNumberFormat="1" applyFont="1" applyFill="1" applyBorder="1" applyAlignment="1">
      <alignment horizontal="right"/>
    </xf>
    <xf numFmtId="165" fontId="6" fillId="0" borderId="24" xfId="0" applyNumberFormat="1" applyFont="1" applyBorder="1" applyAlignment="1">
      <alignment horizontal="right"/>
    </xf>
    <xf numFmtId="3" fontId="11" fillId="0" borderId="6" xfId="0" applyNumberFormat="1" applyFont="1" applyBorder="1" applyAlignment="1">
      <alignment horizontal="right"/>
    </xf>
    <xf numFmtId="49" fontId="7" fillId="0" borderId="0" xfId="0" applyNumberFormat="1" applyFont="1"/>
    <xf numFmtId="3" fontId="11" fillId="0" borderId="17" xfId="0" applyNumberFormat="1" applyFont="1" applyBorder="1" applyAlignment="1" applyProtection="1">
      <alignment horizontal="right"/>
      <protection locked="0"/>
    </xf>
    <xf numFmtId="0" fontId="2" fillId="0" borderId="0" xfId="0" applyFont="1" applyAlignment="1">
      <alignment wrapText="1"/>
    </xf>
    <xf numFmtId="0" fontId="0" fillId="0" borderId="0" xfId="0" applyAlignment="1">
      <alignment wrapText="1"/>
    </xf>
    <xf numFmtId="0" fontId="36" fillId="0" borderId="0" xfId="0" applyFont="1" applyAlignment="1">
      <alignment horizontal="left" vertical="center"/>
    </xf>
    <xf numFmtId="0" fontId="39" fillId="0" borderId="0" xfId="0" applyFont="1" applyAlignment="1">
      <alignment vertical="center"/>
    </xf>
    <xf numFmtId="0" fontId="36" fillId="0" borderId="0" xfId="0" applyFont="1" applyAlignment="1">
      <alignment horizontal="left" vertical="center" wrapText="1"/>
    </xf>
    <xf numFmtId="0" fontId="37" fillId="0" borderId="0" xfId="0" applyFont="1" applyAlignment="1">
      <alignment horizontal="left" vertical="center" wrapText="1"/>
    </xf>
    <xf numFmtId="0" fontId="50" fillId="0" borderId="0" xfId="8" applyFill="1" applyAlignment="1" applyProtection="1"/>
    <xf numFmtId="0" fontId="50" fillId="0" borderId="0" xfId="8" applyAlignment="1" applyProtection="1"/>
    <xf numFmtId="0" fontId="23" fillId="12" borderId="2" xfId="0" applyFont="1" applyFill="1" applyBorder="1" applyAlignment="1">
      <alignment horizontal="center"/>
    </xf>
    <xf numFmtId="0" fontId="18" fillId="0" borderId="2" xfId="0" applyFont="1" applyBorder="1" applyProtection="1">
      <protection locked="0"/>
    </xf>
    <xf numFmtId="0" fontId="18" fillId="14" borderId="29" xfId="0" applyFont="1" applyFill="1" applyBorder="1"/>
    <xf numFmtId="0" fontId="18" fillId="14" borderId="30" xfId="0" applyFont="1" applyFill="1" applyBorder="1"/>
    <xf numFmtId="0" fontId="50" fillId="11" borderId="34" xfId="8" applyFill="1" applyBorder="1" applyAlignment="1" applyProtection="1">
      <alignment horizontal="center"/>
      <protection locked="0"/>
    </xf>
    <xf numFmtId="0" fontId="50" fillId="11" borderId="0" xfId="8" applyFill="1" applyBorder="1" applyAlignment="1" applyProtection="1">
      <alignment horizontal="center"/>
      <protection locked="0"/>
    </xf>
    <xf numFmtId="166" fontId="18" fillId="0" borderId="2" xfId="5" applyNumberFormat="1" applyFont="1" applyFill="1" applyBorder="1" applyAlignment="1" applyProtection="1">
      <alignment horizontal="center"/>
      <protection locked="0"/>
    </xf>
    <xf numFmtId="0" fontId="23" fillId="12" borderId="0" xfId="0" applyFont="1" applyFill="1" applyAlignment="1">
      <alignment horizontal="center"/>
    </xf>
    <xf numFmtId="43" fontId="18" fillId="0" borderId="2" xfId="5" applyFont="1" applyFill="1" applyBorder="1" applyAlignment="1" applyProtection="1">
      <alignment horizontal="center"/>
      <protection locked="0"/>
    </xf>
    <xf numFmtId="43" fontId="18" fillId="0" borderId="32" xfId="5"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29"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21" fillId="11" borderId="34" xfId="0" applyFont="1" applyFill="1" applyBorder="1" applyAlignment="1">
      <alignment horizontal="center"/>
    </xf>
    <xf numFmtId="0" fontId="0" fillId="11" borderId="0" xfId="0" applyFill="1"/>
    <xf numFmtId="0" fontId="21" fillId="11" borderId="41" xfId="0" applyFont="1" applyFill="1" applyBorder="1" applyAlignment="1">
      <alignment horizontal="center"/>
    </xf>
    <xf numFmtId="0" fontId="0" fillId="11" borderId="41" xfId="0" applyFill="1" applyBorder="1"/>
    <xf numFmtId="0" fontId="53" fillId="11" borderId="34" xfId="0" applyFont="1" applyFill="1" applyBorder="1" applyAlignment="1">
      <alignment horizontal="center"/>
    </xf>
    <xf numFmtId="0" fontId="53" fillId="11" borderId="0" xfId="0" applyFont="1" applyFill="1" applyAlignment="1">
      <alignment horizontal="center"/>
    </xf>
    <xf numFmtId="0" fontId="18" fillId="0" borderId="42"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23" fillId="11" borderId="34" xfId="0" applyFont="1" applyFill="1" applyBorder="1" applyAlignment="1">
      <alignment horizontal="center"/>
    </xf>
    <xf numFmtId="0" fontId="23" fillId="11" borderId="0" xfId="0" applyFont="1" applyFill="1" applyAlignment="1">
      <alignment horizontal="center"/>
    </xf>
    <xf numFmtId="0" fontId="49" fillId="11" borderId="34" xfId="0" applyFont="1" applyFill="1" applyBorder="1" applyAlignment="1">
      <alignment horizontal="center"/>
    </xf>
    <xf numFmtId="0" fontId="49" fillId="11" borderId="0" xfId="0" applyFont="1" applyFill="1" applyAlignment="1">
      <alignment horizontal="center"/>
    </xf>
    <xf numFmtId="0" fontId="18" fillId="0" borderId="0" xfId="0" applyFont="1" applyAlignment="1">
      <alignment horizontal="left"/>
    </xf>
    <xf numFmtId="0" fontId="0" fillId="0" borderId="0" xfId="0" applyAlignment="1">
      <alignment horizontal="left"/>
    </xf>
    <xf numFmtId="0" fontId="18" fillId="0" borderId="29" xfId="0" applyFont="1" applyBorder="1" applyProtection="1">
      <protection locked="0"/>
    </xf>
    <xf numFmtId="0" fontId="18" fillId="0" borderId="30" xfId="0" applyFont="1" applyBorder="1" applyProtection="1">
      <protection locked="0"/>
    </xf>
    <xf numFmtId="0" fontId="18" fillId="0" borderId="29" xfId="0" applyFont="1" applyBorder="1" applyAlignment="1" applyProtection="1">
      <alignment horizontal="center"/>
      <protection locked="0"/>
    </xf>
    <xf numFmtId="0" fontId="18" fillId="0" borderId="30" xfId="0" applyFont="1" applyBorder="1" applyAlignment="1" applyProtection="1">
      <alignment horizontal="center"/>
      <protection locked="0"/>
    </xf>
    <xf numFmtId="0" fontId="18" fillId="0" borderId="0" xfId="0" applyFont="1"/>
  </cellXfs>
  <cellStyles count="9">
    <cellStyle name="Comma" xfId="5" builtinId="3"/>
    <cellStyle name="Currency" xfId="6" builtinId="4"/>
    <cellStyle name="Currency 2" xfId="1" xr:uid="{00000000-0005-0000-0000-000002000000}"/>
    <cellStyle name="Hyperlink" xfId="8" builtinId="8"/>
    <cellStyle name="Normal" xfId="0" builtinId="0"/>
    <cellStyle name="Normal 2" xfId="2" xr:uid="{00000000-0005-0000-0000-000005000000}"/>
    <cellStyle name="Normal 3" xfId="3" xr:uid="{00000000-0005-0000-0000-000006000000}"/>
    <cellStyle name="Normal_FRF" xfId="4" xr:uid="{00000000-0005-0000-0000-000007000000}"/>
    <cellStyle name="Percent" xfId="7" builtinId="5"/>
  </cellStyles>
  <dxfs count="0"/>
  <tableStyles count="0" defaultTableStyle="TableStyleMedium9" defaultPivotStyle="PivotStyleLight16"/>
  <colors>
    <mruColors>
      <color rgb="FFFFFFCC"/>
      <color rgb="FFFF99FF"/>
      <color rgb="FFB8E08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409575</xdr:colOff>
          <xdr:row>15</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409575</xdr:colOff>
          <xdr:row>15</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409575</xdr:colOff>
          <xdr:row>15</xdr:row>
          <xdr:rowOff>28575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14</xdr:row>
          <xdr:rowOff>0</xdr:rowOff>
        </xdr:from>
        <xdr:to>
          <xdr:col>1</xdr:col>
          <xdr:colOff>409575</xdr:colOff>
          <xdr:row>15</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Isubmissions@convenience.org?subject=SOI%20Survey" TargetMode="External"/><Relationship Id="rId1" Type="http://schemas.openxmlformats.org/officeDocument/2006/relationships/hyperlink" Target="mailto:SOIsubmissions@convenience.org"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soisubmissions@convenience.org?subject=SOI%20Survey%20" TargetMode="External"/><Relationship Id="rId1" Type="http://schemas.openxmlformats.org/officeDocument/2006/relationships/hyperlink" Target="mailto:SOIsubmissions@convenience.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T45"/>
  <sheetViews>
    <sheetView workbookViewId="0">
      <selection activeCell="AA7" sqref="AA7"/>
    </sheetView>
  </sheetViews>
  <sheetFormatPr defaultRowHeight="12.3"/>
  <cols>
    <col min="1" max="1" width="1.5546875" customWidth="1"/>
    <col min="2" max="2" width="8.83203125" customWidth="1"/>
    <col min="5" max="5" width="28.1640625" customWidth="1"/>
    <col min="9" max="9" width="8.83203125" customWidth="1"/>
    <col min="10" max="11" width="8.83203125" hidden="1" customWidth="1"/>
  </cols>
  <sheetData>
    <row r="2" spans="2:20" ht="18.3">
      <c r="B2" s="205" t="s">
        <v>752</v>
      </c>
      <c r="C2" s="145"/>
      <c r="D2" s="145"/>
      <c r="E2" s="145"/>
    </row>
    <row r="3" spans="2:20" ht="43.45" customHeight="1">
      <c r="B3" s="253" t="s">
        <v>753</v>
      </c>
      <c r="C3" s="254"/>
      <c r="D3" s="254"/>
      <c r="E3" s="254"/>
      <c r="F3" s="254"/>
      <c r="G3" s="254"/>
      <c r="H3" s="254"/>
      <c r="I3" s="254"/>
      <c r="J3" s="254"/>
      <c r="K3" s="254"/>
      <c r="L3" s="254"/>
      <c r="M3" s="254"/>
      <c r="N3" s="254"/>
      <c r="O3" s="254"/>
      <c r="P3" s="254"/>
      <c r="Q3" s="254"/>
      <c r="R3" s="254"/>
      <c r="S3" s="254"/>
      <c r="T3" s="254"/>
    </row>
    <row r="4" spans="2:20">
      <c r="B4" s="259" t="s">
        <v>683</v>
      </c>
      <c r="C4" s="260"/>
      <c r="D4" s="260"/>
      <c r="E4" s="260"/>
    </row>
    <row r="5" spans="2:20" ht="14.4">
      <c r="B5" s="193"/>
    </row>
    <row r="6" spans="2:20" ht="15.6">
      <c r="B6" s="195" t="s">
        <v>649</v>
      </c>
    </row>
    <row r="7" spans="2:20" ht="27" customHeight="1">
      <c r="B7" s="257" t="s">
        <v>650</v>
      </c>
      <c r="C7" s="257"/>
      <c r="D7" s="257"/>
      <c r="E7" s="257"/>
      <c r="F7" s="257"/>
      <c r="G7" s="257"/>
      <c r="H7" s="257"/>
      <c r="I7" s="257"/>
      <c r="J7" s="257"/>
      <c r="K7" s="257"/>
    </row>
    <row r="8" spans="2:20" ht="44.2" customHeight="1">
      <c r="B8" s="257" t="s">
        <v>651</v>
      </c>
      <c r="C8" s="257"/>
      <c r="D8" s="257"/>
      <c r="E8" s="257"/>
      <c r="F8" s="257"/>
      <c r="G8" s="257"/>
      <c r="H8" s="257"/>
      <c r="I8" s="257"/>
      <c r="J8" s="257"/>
      <c r="K8" s="257"/>
    </row>
    <row r="9" spans="2:20" ht="14.4">
      <c r="B9" s="193"/>
    </row>
    <row r="10" spans="2:20" ht="15.6">
      <c r="B10" s="195" t="s">
        <v>652</v>
      </c>
    </row>
    <row r="11" spans="2:20" ht="43.45" customHeight="1">
      <c r="B11" s="257" t="s">
        <v>653</v>
      </c>
      <c r="C11" s="257"/>
      <c r="D11" s="257"/>
      <c r="E11" s="257"/>
      <c r="F11" s="257"/>
      <c r="G11" s="257"/>
      <c r="H11" s="257"/>
      <c r="I11" s="257"/>
      <c r="J11" s="257"/>
      <c r="K11" s="257"/>
    </row>
    <row r="12" spans="2:20" ht="14.4">
      <c r="B12" s="193"/>
    </row>
    <row r="13" spans="2:20" ht="14.4">
      <c r="B13" s="196" t="s">
        <v>654</v>
      </c>
    </row>
    <row r="14" spans="2:20" ht="14.4">
      <c r="B14" s="257" t="s">
        <v>655</v>
      </c>
      <c r="C14" s="257"/>
      <c r="D14" s="257"/>
      <c r="E14" s="257"/>
      <c r="F14" s="257"/>
      <c r="G14" s="257"/>
      <c r="H14" s="257"/>
      <c r="I14" s="257"/>
      <c r="J14" s="257"/>
      <c r="K14" s="257"/>
    </row>
    <row r="15" spans="2:20" ht="47.5" customHeight="1">
      <c r="B15" s="257" t="s">
        <v>673</v>
      </c>
      <c r="C15" s="257"/>
      <c r="D15" s="257"/>
      <c r="E15" s="257"/>
      <c r="F15" s="257"/>
      <c r="G15" s="257"/>
      <c r="H15" s="257"/>
      <c r="I15" s="257"/>
      <c r="J15" s="257"/>
      <c r="K15" s="257"/>
    </row>
    <row r="16" spans="2:20" ht="14.4">
      <c r="B16" s="193"/>
    </row>
    <row r="17" spans="2:11" ht="14.4">
      <c r="B17" s="193" t="s">
        <v>678</v>
      </c>
    </row>
    <row r="18" spans="2:11" ht="14.4">
      <c r="B18" s="197" t="s">
        <v>235</v>
      </c>
      <c r="C18" s="194"/>
      <c r="D18" s="198">
        <v>401</v>
      </c>
      <c r="E18" s="199" t="s">
        <v>237</v>
      </c>
    </row>
    <row r="19" spans="2:11" ht="14.4">
      <c r="B19" s="194"/>
      <c r="C19" s="194"/>
      <c r="D19" s="198">
        <v>402</v>
      </c>
      <c r="E19" s="199" t="s">
        <v>112</v>
      </c>
    </row>
    <row r="20" spans="2:11" ht="14.4">
      <c r="B20" s="194"/>
      <c r="C20" s="194"/>
      <c r="D20" s="198">
        <v>403</v>
      </c>
      <c r="E20" s="199" t="s">
        <v>240</v>
      </c>
    </row>
    <row r="21" spans="2:11" ht="14.4">
      <c r="B21" s="194"/>
      <c r="C21" s="194"/>
      <c r="D21" s="198">
        <v>404</v>
      </c>
      <c r="E21" s="199" t="s">
        <v>242</v>
      </c>
    </row>
    <row r="22" spans="2:11" ht="14.4">
      <c r="B22" s="194"/>
      <c r="C22" s="194"/>
      <c r="D22" s="198">
        <v>405</v>
      </c>
      <c r="E22" s="199" t="s">
        <v>244</v>
      </c>
    </row>
    <row r="23" spans="2:11" ht="14.4">
      <c r="B23" s="194"/>
      <c r="C23" s="194"/>
      <c r="D23" s="198">
        <v>406</v>
      </c>
      <c r="E23" s="199" t="s">
        <v>246</v>
      </c>
    </row>
    <row r="24" spans="2:11" ht="14.4">
      <c r="B24" s="194"/>
      <c r="C24" s="194"/>
      <c r="D24" s="198">
        <v>407</v>
      </c>
      <c r="E24" s="199" t="s">
        <v>248</v>
      </c>
    </row>
    <row r="25" spans="2:11" ht="14.4">
      <c r="B25" s="194"/>
      <c r="C25" s="194"/>
      <c r="D25" s="198">
        <v>408</v>
      </c>
      <c r="E25" s="199" t="s">
        <v>250</v>
      </c>
    </row>
    <row r="26" spans="2:11" ht="14.4">
      <c r="B26" s="194"/>
      <c r="C26" s="194"/>
      <c r="D26" s="198">
        <v>409</v>
      </c>
      <c r="E26" s="199" t="s">
        <v>252</v>
      </c>
    </row>
    <row r="27" spans="2:11" ht="14.4">
      <c r="B27" s="194"/>
      <c r="C27" s="194"/>
      <c r="D27" s="200">
        <v>2405</v>
      </c>
      <c r="E27" s="201" t="s">
        <v>254</v>
      </c>
      <c r="G27" t="s">
        <v>679</v>
      </c>
    </row>
    <row r="28" spans="2:11" ht="14.4">
      <c r="B28" s="194"/>
      <c r="C28" s="202">
        <v>2410</v>
      </c>
      <c r="D28" s="256" t="s">
        <v>255</v>
      </c>
      <c r="E28" s="256"/>
    </row>
    <row r="29" spans="2:11" ht="14.4">
      <c r="B29" s="193"/>
    </row>
    <row r="30" spans="2:11" ht="14.4">
      <c r="B30" s="193"/>
    </row>
    <row r="31" spans="2:11" ht="15.6">
      <c r="B31" s="195" t="s">
        <v>656</v>
      </c>
    </row>
    <row r="32" spans="2:11" ht="44.5" customHeight="1">
      <c r="B32" s="257" t="s">
        <v>680</v>
      </c>
      <c r="C32" s="257"/>
      <c r="D32" s="257"/>
      <c r="E32" s="257"/>
      <c r="F32" s="257"/>
      <c r="G32" s="257"/>
      <c r="H32" s="257"/>
      <c r="I32" s="257"/>
      <c r="J32" s="257"/>
      <c r="K32" s="257"/>
    </row>
    <row r="33" spans="2:11" ht="30" customHeight="1">
      <c r="B33" s="257" t="s">
        <v>674</v>
      </c>
      <c r="C33" s="257"/>
      <c r="D33" s="257"/>
      <c r="E33" s="257"/>
      <c r="F33" s="257"/>
      <c r="G33" s="257"/>
      <c r="H33" s="257"/>
      <c r="I33" s="257"/>
      <c r="J33" s="257"/>
      <c r="K33" s="257"/>
    </row>
    <row r="34" spans="2:11" ht="14.4">
      <c r="B34" s="204"/>
      <c r="C34" s="203"/>
      <c r="D34" s="203"/>
      <c r="E34" s="203"/>
      <c r="F34" s="203"/>
      <c r="G34" s="203"/>
      <c r="H34" s="203"/>
      <c r="I34" s="203"/>
      <c r="J34" s="203"/>
      <c r="K34" s="203"/>
    </row>
    <row r="35" spans="2:11" ht="116.5" customHeight="1">
      <c r="B35" s="258" t="s">
        <v>657</v>
      </c>
      <c r="C35" s="258"/>
      <c r="D35" s="258"/>
      <c r="E35" s="258"/>
      <c r="F35" s="258"/>
      <c r="G35" s="258"/>
      <c r="H35" s="258"/>
      <c r="I35" s="258"/>
      <c r="J35" s="258"/>
      <c r="K35" s="258"/>
    </row>
    <row r="36" spans="2:11" ht="14.4">
      <c r="B36" s="193"/>
    </row>
    <row r="37" spans="2:11" ht="15.6">
      <c r="B37" s="195" t="s">
        <v>658</v>
      </c>
    </row>
    <row r="38" spans="2:11" ht="29.5" customHeight="1">
      <c r="B38" s="257" t="s">
        <v>675</v>
      </c>
      <c r="C38" s="257"/>
      <c r="D38" s="257"/>
      <c r="E38" s="257"/>
      <c r="F38" s="257"/>
      <c r="G38" s="257"/>
      <c r="H38" s="257"/>
      <c r="I38" s="257"/>
      <c r="J38" s="257"/>
      <c r="K38" s="257"/>
    </row>
    <row r="39" spans="2:11" ht="31.45" customHeight="1">
      <c r="B39" s="257" t="s">
        <v>676</v>
      </c>
      <c r="C39" s="257"/>
      <c r="D39" s="257"/>
      <c r="E39" s="257"/>
      <c r="F39" s="257"/>
      <c r="G39" s="257"/>
      <c r="H39" s="257"/>
      <c r="I39" s="257"/>
      <c r="J39" s="257"/>
      <c r="K39" s="257"/>
    </row>
    <row r="40" spans="2:11" ht="14.4">
      <c r="B40" s="193"/>
    </row>
    <row r="41" spans="2:11" ht="15.6">
      <c r="B41" s="195" t="s">
        <v>659</v>
      </c>
    </row>
    <row r="42" spans="2:11" ht="14.4">
      <c r="B42" s="255" t="s">
        <v>677</v>
      </c>
      <c r="C42" s="255"/>
      <c r="D42" s="255"/>
      <c r="E42" s="255"/>
      <c r="F42" s="255"/>
      <c r="G42" s="255"/>
      <c r="H42" s="255"/>
      <c r="I42" s="255"/>
      <c r="J42" s="255"/>
      <c r="K42" s="255"/>
    </row>
    <row r="43" spans="2:11" ht="14.4">
      <c r="B43" s="193"/>
    </row>
    <row r="44" spans="2:11" ht="14.4">
      <c r="B44" s="196" t="s">
        <v>660</v>
      </c>
    </row>
    <row r="45" spans="2:11" ht="14.4">
      <c r="B45" s="255" t="s">
        <v>682</v>
      </c>
      <c r="C45" s="255"/>
      <c r="D45" s="255"/>
      <c r="E45" s="255"/>
      <c r="F45" s="255"/>
      <c r="G45" s="255"/>
      <c r="H45" s="255"/>
      <c r="I45" s="255"/>
      <c r="J45" s="255"/>
      <c r="K45" s="255"/>
    </row>
  </sheetData>
  <sheetProtection algorithmName="SHA-512" hashValue="EvaQCffT69NVAs3PyaEWXbCbK7oRVJmsKw5GSDGflIxo4VvgRL4zLOFUW9vDAy/g21dwHQEYPvl8Innrhq6zRQ==" saltValue="M2VqIjx0JLZqmvIbNkuq2Q==" spinCount="100000" sheet="1" objects="1" scenarios="1"/>
  <mergeCells count="15">
    <mergeCell ref="B3:T3"/>
    <mergeCell ref="B45:K45"/>
    <mergeCell ref="B42:K42"/>
    <mergeCell ref="D28:E28"/>
    <mergeCell ref="B7:K7"/>
    <mergeCell ref="B8:K8"/>
    <mergeCell ref="B11:K11"/>
    <mergeCell ref="B14:K14"/>
    <mergeCell ref="B15:K15"/>
    <mergeCell ref="B32:K32"/>
    <mergeCell ref="B33:K33"/>
    <mergeCell ref="B35:K35"/>
    <mergeCell ref="B38:K38"/>
    <mergeCell ref="B39:K39"/>
    <mergeCell ref="B4:E4"/>
  </mergeCells>
  <hyperlinks>
    <hyperlink ref="B4" r:id="rId1" xr:uid="{1DF70CFE-F39B-4F0F-895A-B9518A70B3C1}"/>
    <hyperlink ref="B4:E4" r:id="rId2" display="SOIsubmissions@convenience.org" xr:uid="{51C4D1CA-16A3-44ED-ACA1-96DA9A2EE07B}"/>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23"/>
  </sheetPr>
  <dimension ref="A1:CC723"/>
  <sheetViews>
    <sheetView tabSelected="1" zoomScaleNormal="100" zoomScaleSheetLayoutView="100" workbookViewId="0">
      <selection activeCell="O8" sqref="O8"/>
    </sheetView>
  </sheetViews>
  <sheetFormatPr defaultColWidth="9.1640625" defaultRowHeight="12.9" outlineLevelRow="1"/>
  <cols>
    <col min="1" max="1" width="10.1640625" style="7" customWidth="1"/>
    <col min="2" max="2" width="7.83203125" style="21" customWidth="1"/>
    <col min="3" max="3" width="7.83203125" style="7" customWidth="1"/>
    <col min="4" max="4" width="42" style="7" customWidth="1"/>
    <col min="5" max="5" width="18.83203125" style="7" customWidth="1"/>
    <col min="6" max="6" width="15.1640625" style="7" customWidth="1"/>
    <col min="7" max="7" width="16.44140625" style="7" customWidth="1"/>
    <col min="8" max="8" width="14.1640625" style="7" customWidth="1"/>
    <col min="9" max="9" width="13.83203125" style="7" customWidth="1"/>
    <col min="10" max="10" width="12.1640625" style="7" customWidth="1"/>
    <col min="11" max="11" width="13.83203125" style="7" customWidth="1"/>
    <col min="12" max="12" width="12.5546875" style="7" customWidth="1"/>
    <col min="13" max="13" width="16.83203125" style="7" customWidth="1"/>
    <col min="14" max="14" width="16" style="7" customWidth="1"/>
    <col min="15" max="15" width="17.1640625" style="3" customWidth="1"/>
    <col min="16" max="16" width="9.1640625" style="14"/>
    <col min="17" max="16384" width="9.1640625" style="7"/>
  </cols>
  <sheetData>
    <row r="1" spans="1:81" s="3" customFormat="1" ht="13.2" thickBot="1">
      <c r="A1" s="10" t="s">
        <v>99</v>
      </c>
      <c r="B1" s="1"/>
      <c r="C1" s="11" t="s">
        <v>268</v>
      </c>
      <c r="D1" s="175"/>
      <c r="E1" s="11" t="s">
        <v>693</v>
      </c>
      <c r="F1" s="237"/>
      <c r="G1" s="12"/>
      <c r="H1" s="7"/>
      <c r="I1" s="125" t="s">
        <v>590</v>
      </c>
      <c r="J1" s="124" t="s">
        <v>685</v>
      </c>
      <c r="K1" s="7"/>
      <c r="L1" s="7"/>
      <c r="N1" s="7"/>
      <c r="O1" s="13" t="s">
        <v>164</v>
      </c>
      <c r="P1" s="14"/>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row>
    <row r="2" spans="1:81" ht="13.2" thickBot="1">
      <c r="B2" s="7"/>
      <c r="C2" s="4" t="s">
        <v>100</v>
      </c>
      <c r="D2" s="4"/>
      <c r="E2" s="4"/>
      <c r="F2" s="4" t="s">
        <v>119</v>
      </c>
      <c r="G2" s="2" t="s">
        <v>591</v>
      </c>
      <c r="H2" s="4"/>
      <c r="I2" s="4"/>
      <c r="K2" s="3"/>
      <c r="L2" s="15"/>
    </row>
    <row r="3" spans="1:81" s="3" customFormat="1" ht="13.2" thickBot="1">
      <c r="A3" s="10" t="s">
        <v>118</v>
      </c>
      <c r="B3" s="7"/>
      <c r="C3" s="176"/>
      <c r="D3" s="126" t="s">
        <v>161</v>
      </c>
      <c r="E3" s="126" t="s">
        <v>592</v>
      </c>
      <c r="F3" s="192">
        <v>2025</v>
      </c>
      <c r="G3" s="177"/>
      <c r="H3" s="183"/>
      <c r="I3" s="123"/>
      <c r="L3" s="7"/>
      <c r="N3" s="7"/>
      <c r="O3" s="16" t="str">
        <f>IF(AND(G3&gt;0,D3&lt;&gt;"N/A"),"STORE FIELD SHOULD BE N/A","")</f>
        <v/>
      </c>
      <c r="P3" s="14"/>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row>
    <row r="4" spans="1:81" customFormat="1" ht="14.1">
      <c r="A4" s="206" t="s">
        <v>755</v>
      </c>
      <c r="B4" s="138"/>
      <c r="C4" s="207"/>
      <c r="D4" s="138"/>
      <c r="E4" s="137"/>
      <c r="F4" s="138"/>
      <c r="G4" s="138"/>
      <c r="H4" s="138"/>
      <c r="I4" s="138"/>
      <c r="J4" s="138"/>
      <c r="K4" s="138"/>
    </row>
    <row r="5" spans="1:81" customFormat="1" ht="15.6">
      <c r="A5" s="208" t="s">
        <v>661</v>
      </c>
      <c r="B5" s="214"/>
      <c r="C5" s="214"/>
      <c r="D5" s="214"/>
      <c r="E5" s="137"/>
      <c r="F5" s="137"/>
      <c r="G5" s="137"/>
      <c r="H5" s="235" t="s">
        <v>692</v>
      </c>
      <c r="I5" s="236"/>
      <c r="J5" s="236"/>
      <c r="K5" s="138"/>
    </row>
    <row r="6" spans="1:81" customFormat="1" ht="15.6">
      <c r="A6" s="209" t="s">
        <v>662</v>
      </c>
      <c r="B6" s="138"/>
      <c r="C6" s="130"/>
      <c r="D6" s="210"/>
      <c r="E6" s="137"/>
      <c r="F6" s="137"/>
      <c r="G6" s="137"/>
      <c r="H6" s="137"/>
      <c r="I6" s="138"/>
      <c r="J6" s="138"/>
      <c r="K6" s="138"/>
    </row>
    <row r="7" spans="1:81" customFormat="1" ht="15" customHeight="1">
      <c r="A7" s="211"/>
      <c r="B7" s="212" t="s">
        <v>663</v>
      </c>
      <c r="C7" s="272"/>
      <c r="D7" s="273"/>
      <c r="E7" s="273"/>
      <c r="F7" s="273"/>
      <c r="G7" s="274"/>
      <c r="H7" s="285" t="s">
        <v>754</v>
      </c>
      <c r="I7" s="286"/>
      <c r="J7" s="286"/>
      <c r="K7" s="286"/>
    </row>
    <row r="8" spans="1:81" customFormat="1" ht="15" customHeight="1">
      <c r="A8" s="211"/>
      <c r="B8" s="212" t="s">
        <v>671</v>
      </c>
      <c r="C8" s="275"/>
      <c r="D8" s="275"/>
      <c r="E8" s="275"/>
      <c r="F8" s="275"/>
      <c r="G8" s="275"/>
      <c r="H8" s="287" t="s">
        <v>665</v>
      </c>
      <c r="I8" s="288"/>
      <c r="J8" s="288"/>
      <c r="K8" s="288"/>
    </row>
    <row r="9" spans="1:81" customFormat="1" ht="15" customHeight="1">
      <c r="A9" s="211"/>
      <c r="B9" s="212" t="s">
        <v>664</v>
      </c>
      <c r="C9" s="275"/>
      <c r="D9" s="275"/>
      <c r="E9" s="275"/>
      <c r="F9" s="275"/>
      <c r="G9" s="275"/>
      <c r="H9" s="265" t="s">
        <v>683</v>
      </c>
      <c r="I9" s="266"/>
      <c r="J9" s="266"/>
      <c r="K9" s="266"/>
      <c r="L9" s="130"/>
    </row>
    <row r="10" spans="1:81" customFormat="1" ht="15" customHeight="1">
      <c r="A10" s="211"/>
      <c r="B10" s="212" t="s">
        <v>666</v>
      </c>
      <c r="C10" s="272"/>
      <c r="D10" s="273"/>
      <c r="E10" s="273"/>
      <c r="F10" s="273"/>
      <c r="G10" s="274"/>
      <c r="H10" s="228"/>
      <c r="I10" s="229"/>
      <c r="J10" s="229"/>
      <c r="K10" s="229"/>
      <c r="L10" s="213"/>
    </row>
    <row r="11" spans="1:81" customFormat="1" ht="15" customHeight="1">
      <c r="A11" s="211"/>
      <c r="B11" s="212" t="s">
        <v>667</v>
      </c>
      <c r="C11" s="272" t="s">
        <v>694</v>
      </c>
      <c r="D11" s="273"/>
      <c r="E11" s="273"/>
      <c r="F11" s="273"/>
      <c r="G11" s="274"/>
      <c r="H11" s="285" t="s">
        <v>681</v>
      </c>
      <c r="I11" s="286"/>
      <c r="J11" s="286"/>
      <c r="K11" s="286"/>
    </row>
    <row r="12" spans="1:81" customFormat="1" ht="15" customHeight="1">
      <c r="A12" s="211"/>
      <c r="B12" s="212" t="s">
        <v>668</v>
      </c>
      <c r="C12" s="272" t="s">
        <v>684</v>
      </c>
      <c r="D12" s="273"/>
      <c r="E12" s="273"/>
      <c r="F12" s="273"/>
      <c r="G12" s="274"/>
      <c r="H12" s="280" t="s">
        <v>672</v>
      </c>
      <c r="I12" s="281"/>
      <c r="J12" s="281"/>
      <c r="K12" s="281"/>
    </row>
    <row r="13" spans="1:81" customFormat="1" ht="15" customHeight="1">
      <c r="A13" s="211"/>
      <c r="B13" s="212" t="s">
        <v>669</v>
      </c>
      <c r="C13" s="272"/>
      <c r="D13" s="273"/>
      <c r="E13" s="273"/>
      <c r="F13" s="273"/>
      <c r="G13" s="274"/>
      <c r="H13" s="276" t="s">
        <v>695</v>
      </c>
      <c r="I13" s="277"/>
      <c r="J13" s="277"/>
      <c r="K13" s="277"/>
    </row>
    <row r="14" spans="1:81" customFormat="1" ht="15.3" thickBot="1">
      <c r="A14" s="211"/>
      <c r="B14" s="212" t="s">
        <v>670</v>
      </c>
      <c r="C14" s="282"/>
      <c r="D14" s="283"/>
      <c r="E14" s="283"/>
      <c r="F14" s="283"/>
      <c r="G14" s="284"/>
      <c r="H14" s="278" t="s">
        <v>751</v>
      </c>
      <c r="I14" s="279"/>
      <c r="J14" s="279"/>
      <c r="K14" s="279"/>
    </row>
    <row r="15" spans="1:81" ht="13.5" thickTop="1" thickBot="1">
      <c r="A15" s="17"/>
      <c r="B15" s="18"/>
      <c r="C15" s="18"/>
      <c r="D15" s="18"/>
      <c r="E15" s="18"/>
      <c r="F15" s="97" t="s">
        <v>174</v>
      </c>
      <c r="G15" s="18"/>
      <c r="H15" s="18"/>
      <c r="I15" s="18"/>
      <c r="J15" s="18"/>
      <c r="K15" s="18"/>
      <c r="L15" s="18"/>
      <c r="M15" s="18"/>
      <c r="N15" s="18"/>
      <c r="O15" s="19"/>
    </row>
    <row r="16" spans="1:81" ht="13.2" thickTop="1">
      <c r="B16" s="7"/>
      <c r="E16" s="4">
        <v>1</v>
      </c>
      <c r="F16" s="4">
        <v>2</v>
      </c>
      <c r="G16" s="4">
        <v>3</v>
      </c>
      <c r="H16" s="4">
        <v>4</v>
      </c>
      <c r="I16" s="4">
        <v>5</v>
      </c>
      <c r="J16" s="4">
        <v>6</v>
      </c>
      <c r="K16" s="4">
        <v>7</v>
      </c>
      <c r="L16" s="4">
        <v>8</v>
      </c>
      <c r="M16" s="4"/>
      <c r="N16" s="4"/>
    </row>
    <row r="17" spans="1:16">
      <c r="B17" s="7"/>
      <c r="E17" s="4"/>
      <c r="F17" s="4"/>
      <c r="G17" s="4"/>
      <c r="H17" s="4"/>
      <c r="I17" s="4"/>
      <c r="J17" s="20" t="s">
        <v>172</v>
      </c>
      <c r="K17" s="20" t="s">
        <v>269</v>
      </c>
      <c r="L17" s="20" t="s">
        <v>269</v>
      </c>
    </row>
    <row r="18" spans="1:16">
      <c r="A18" s="4"/>
      <c r="B18" s="4"/>
      <c r="C18" s="4"/>
      <c r="E18" s="21"/>
      <c r="F18" s="21"/>
      <c r="G18" s="8" t="s">
        <v>142</v>
      </c>
      <c r="H18" s="8" t="s">
        <v>143</v>
      </c>
      <c r="I18" s="8" t="s">
        <v>116</v>
      </c>
      <c r="J18" s="22" t="s">
        <v>260</v>
      </c>
      <c r="K18" s="22" t="s">
        <v>270</v>
      </c>
      <c r="L18" s="22" t="s">
        <v>271</v>
      </c>
      <c r="O18" s="13"/>
    </row>
    <row r="19" spans="1:16" ht="12" customHeight="1">
      <c r="A19" s="5"/>
      <c r="B19" s="5"/>
      <c r="C19" s="5"/>
      <c r="E19" s="23" t="s">
        <v>145</v>
      </c>
      <c r="F19" s="23" t="s">
        <v>146</v>
      </c>
      <c r="G19" s="9" t="s">
        <v>147</v>
      </c>
      <c r="H19" s="9" t="s">
        <v>148</v>
      </c>
      <c r="I19" s="9" t="s">
        <v>149</v>
      </c>
      <c r="J19" s="24" t="s">
        <v>110</v>
      </c>
      <c r="K19" s="24" t="s">
        <v>272</v>
      </c>
      <c r="L19" s="24" t="s">
        <v>272</v>
      </c>
      <c r="P19" s="15"/>
    </row>
    <row r="20" spans="1:16">
      <c r="A20" s="1" t="s">
        <v>173</v>
      </c>
      <c r="B20" s="25"/>
      <c r="C20" s="26"/>
      <c r="E20" s="25"/>
      <c r="F20" s="25"/>
      <c r="G20" s="25"/>
      <c r="H20" s="25"/>
      <c r="I20" s="25"/>
      <c r="J20" s="25"/>
      <c r="K20" s="25"/>
      <c r="L20" s="25"/>
      <c r="P20" s="15"/>
    </row>
    <row r="21" spans="1:16">
      <c r="A21" s="27" t="s">
        <v>213</v>
      </c>
      <c r="B21" s="25"/>
      <c r="C21" s="120">
        <v>2302</v>
      </c>
      <c r="D21" s="121" t="s">
        <v>103</v>
      </c>
      <c r="E21" s="170"/>
      <c r="F21" s="170"/>
      <c r="G21" s="170"/>
      <c r="H21" s="170"/>
      <c r="I21" s="28">
        <f>F21-G21+H21</f>
        <v>0</v>
      </c>
      <c r="J21" s="171"/>
      <c r="K21" s="29" t="str">
        <f t="shared" ref="K21:K36" si="0">IF(ISERR(F21/E21),"0",F21/E21)</f>
        <v>0</v>
      </c>
      <c r="L21" s="29" t="str">
        <f t="shared" ref="L21:L36" si="1">IF(ISERR(I21/E21),"0",I21/E21)</f>
        <v>0</v>
      </c>
      <c r="O21" s="30" t="str">
        <f t="shared" ref="O21:O35" si="2">IF(AND(OR(E21&lt;&gt;0,F21&lt;&gt;0,G21&lt;&gt;0,H21&lt;&gt;0,I21&lt;&gt;0),J21=0)=TRUE,"STORE COUNT MISSING",IF(AND(AND(E21=0,F21=0,G21=0,H21=0,I21=0),J21&lt;&gt;0)=TRUE,"STORE COUNT SHOULD BE ZERO",""))</f>
        <v/>
      </c>
      <c r="P21" s="15"/>
    </row>
    <row r="22" spans="1:16">
      <c r="A22" s="1"/>
      <c r="B22" s="25"/>
      <c r="C22" s="120">
        <v>2304</v>
      </c>
      <c r="D22" s="121" t="s">
        <v>273</v>
      </c>
      <c r="E22" s="170"/>
      <c r="F22" s="170"/>
      <c r="G22" s="170"/>
      <c r="H22" s="170"/>
      <c r="I22" s="28">
        <f>F22-G22+H22</f>
        <v>0</v>
      </c>
      <c r="J22" s="171"/>
      <c r="K22" s="29" t="str">
        <f t="shared" si="0"/>
        <v>0</v>
      </c>
      <c r="L22" s="29" t="str">
        <f t="shared" si="1"/>
        <v>0</v>
      </c>
      <c r="O22" s="30" t="str">
        <f t="shared" si="2"/>
        <v/>
      </c>
      <c r="P22" s="15"/>
    </row>
    <row r="23" spans="1:16">
      <c r="A23" s="1"/>
      <c r="B23" s="25"/>
      <c r="C23" s="120">
        <v>2307</v>
      </c>
      <c r="D23" s="121" t="s">
        <v>165</v>
      </c>
      <c r="E23" s="170"/>
      <c r="F23" s="170"/>
      <c r="G23" s="170"/>
      <c r="H23" s="170"/>
      <c r="I23" s="28">
        <f>F23-G23+H23</f>
        <v>0</v>
      </c>
      <c r="J23" s="171"/>
      <c r="K23" s="29" t="str">
        <f t="shared" si="0"/>
        <v>0</v>
      </c>
      <c r="L23" s="29" t="str">
        <f t="shared" si="1"/>
        <v>0</v>
      </c>
      <c r="O23" s="30" t="str">
        <f t="shared" si="2"/>
        <v/>
      </c>
      <c r="P23" s="15"/>
    </row>
    <row r="24" spans="1:16">
      <c r="B24" s="4">
        <v>2310</v>
      </c>
      <c r="C24" s="1" t="s">
        <v>104</v>
      </c>
      <c r="D24" s="1"/>
      <c r="E24" s="31">
        <f>SUM(E21:E23)</f>
        <v>0</v>
      </c>
      <c r="F24" s="31">
        <f t="shared" ref="F24:I24" si="3">SUM(F21:F23)</f>
        <v>0</v>
      </c>
      <c r="G24" s="31">
        <f t="shared" si="3"/>
        <v>0</v>
      </c>
      <c r="H24" s="31">
        <f t="shared" si="3"/>
        <v>0</v>
      </c>
      <c r="I24" s="31">
        <f t="shared" si="3"/>
        <v>0</v>
      </c>
      <c r="J24" s="109">
        <f t="shared" ref="J24" si="4">SUM(J21:J23)</f>
        <v>0</v>
      </c>
      <c r="K24" s="33" t="str">
        <f t="shared" si="0"/>
        <v>0</v>
      </c>
      <c r="L24" s="33" t="str">
        <f t="shared" si="1"/>
        <v>0</v>
      </c>
      <c r="O24" s="30" t="str">
        <f t="shared" si="2"/>
        <v/>
      </c>
      <c r="P24" s="15"/>
    </row>
    <row r="25" spans="1:16">
      <c r="A25" s="27" t="s">
        <v>214</v>
      </c>
      <c r="C25" s="120">
        <v>2312</v>
      </c>
      <c r="D25" s="121" t="s">
        <v>103</v>
      </c>
      <c r="E25" s="170"/>
      <c r="F25" s="170"/>
      <c r="G25" s="170"/>
      <c r="H25" s="170"/>
      <c r="I25" s="28">
        <f>F25-G25+H25</f>
        <v>0</v>
      </c>
      <c r="J25" s="171"/>
      <c r="K25" s="29" t="str">
        <f t="shared" si="0"/>
        <v>0</v>
      </c>
      <c r="L25" s="29" t="str">
        <f t="shared" si="1"/>
        <v>0</v>
      </c>
      <c r="O25" s="30" t="str">
        <f>IF(AND(OR(E25&lt;&gt;0,F25&lt;&gt;0,G25&lt;&gt;0,H25&lt;&gt;0,I25&lt;&gt;0),J25=0)=TRUE,"STORE COUNT MISSING",IF(AND(AND(E25=0,F25=0,G25=0,H25=0,I25=0),J25&lt;&gt;0)=TRUE,"STORE COUNT SHOULD BE ZERO",""))</f>
        <v/>
      </c>
      <c r="P25" s="15"/>
    </row>
    <row r="26" spans="1:16">
      <c r="C26" s="120">
        <v>2314</v>
      </c>
      <c r="D26" s="121" t="s">
        <v>274</v>
      </c>
      <c r="E26" s="170"/>
      <c r="F26" s="170"/>
      <c r="G26" s="170"/>
      <c r="H26" s="170"/>
      <c r="I26" s="28">
        <f>F26-G26+H26</f>
        <v>0</v>
      </c>
      <c r="J26" s="171"/>
      <c r="K26" s="29" t="str">
        <f t="shared" si="0"/>
        <v>0</v>
      </c>
      <c r="L26" s="29" t="str">
        <f t="shared" si="1"/>
        <v>0</v>
      </c>
      <c r="O26" s="30" t="str">
        <f>IF(AND(OR(E26&lt;&gt;0,F26&lt;&gt;0,G26&lt;&gt;0,H26&lt;&gt;0,I26&lt;&gt;0),J26=0)=TRUE,"STORE COUNT MISSING",IF(AND(AND(E26=0,F26=0,G26=0,H26=0,I26=0),J26&lt;&gt;0)=TRUE,"STORE COUNT SHOULD BE ZERO",""))</f>
        <v/>
      </c>
      <c r="P26" s="15"/>
    </row>
    <row r="27" spans="1:16">
      <c r="C27" s="120">
        <v>2317</v>
      </c>
      <c r="D27" s="121" t="s">
        <v>166</v>
      </c>
      <c r="E27" s="170"/>
      <c r="F27" s="170"/>
      <c r="G27" s="170"/>
      <c r="H27" s="170"/>
      <c r="I27" s="28">
        <f>F27-G27+H27</f>
        <v>0</v>
      </c>
      <c r="J27" s="171"/>
      <c r="K27" s="29" t="str">
        <f t="shared" si="0"/>
        <v>0</v>
      </c>
      <c r="L27" s="29" t="str">
        <f t="shared" si="1"/>
        <v>0</v>
      </c>
      <c r="O27" s="30" t="str">
        <f t="shared" si="2"/>
        <v/>
      </c>
      <c r="P27" s="15"/>
    </row>
    <row r="28" spans="1:16">
      <c r="B28" s="4">
        <v>2320</v>
      </c>
      <c r="C28" s="1" t="s">
        <v>105</v>
      </c>
      <c r="D28" s="1"/>
      <c r="E28" s="31">
        <f t="shared" ref="E28:I28" si="5">SUM(E25:E27)</f>
        <v>0</v>
      </c>
      <c r="F28" s="31">
        <f t="shared" si="5"/>
        <v>0</v>
      </c>
      <c r="G28" s="31">
        <f>SUM(G25:G27)</f>
        <v>0</v>
      </c>
      <c r="H28" s="31">
        <f t="shared" si="5"/>
        <v>0</v>
      </c>
      <c r="I28" s="31">
        <f t="shared" si="5"/>
        <v>0</v>
      </c>
      <c r="J28" s="109">
        <f t="shared" ref="J28" si="6">SUM(J25:J27)</f>
        <v>0</v>
      </c>
      <c r="K28" s="34" t="str">
        <f t="shared" si="0"/>
        <v>0</v>
      </c>
      <c r="L28" s="34" t="str">
        <f t="shared" si="1"/>
        <v>0</v>
      </c>
      <c r="O28" s="30" t="str">
        <f t="shared" si="2"/>
        <v/>
      </c>
      <c r="P28" s="15"/>
    </row>
    <row r="29" spans="1:16">
      <c r="A29" s="27" t="s">
        <v>215</v>
      </c>
      <c r="C29" s="120">
        <v>2322</v>
      </c>
      <c r="D29" s="121" t="s">
        <v>103</v>
      </c>
      <c r="E29" s="170"/>
      <c r="F29" s="170"/>
      <c r="G29" s="170"/>
      <c r="H29" s="170"/>
      <c r="I29" s="28">
        <f>F29-G29+H29</f>
        <v>0</v>
      </c>
      <c r="J29" s="171"/>
      <c r="K29" s="29" t="str">
        <f t="shared" si="0"/>
        <v>0</v>
      </c>
      <c r="L29" s="29" t="str">
        <f t="shared" si="1"/>
        <v>0</v>
      </c>
      <c r="O29" s="30" t="str">
        <f t="shared" si="2"/>
        <v/>
      </c>
      <c r="P29" s="15"/>
    </row>
    <row r="30" spans="1:16">
      <c r="C30" s="120">
        <v>2324</v>
      </c>
      <c r="D30" s="121" t="s">
        <v>274</v>
      </c>
      <c r="E30" s="170"/>
      <c r="F30" s="170"/>
      <c r="G30" s="170"/>
      <c r="H30" s="170"/>
      <c r="I30" s="28">
        <f>F30-G30+H30</f>
        <v>0</v>
      </c>
      <c r="J30" s="171"/>
      <c r="K30" s="29" t="str">
        <f t="shared" si="0"/>
        <v>0</v>
      </c>
      <c r="L30" s="29" t="str">
        <f t="shared" si="1"/>
        <v>0</v>
      </c>
      <c r="O30" s="30" t="str">
        <f t="shared" si="2"/>
        <v/>
      </c>
      <c r="P30" s="15"/>
    </row>
    <row r="31" spans="1:16">
      <c r="C31" s="120">
        <v>2327</v>
      </c>
      <c r="D31" s="121" t="s">
        <v>167</v>
      </c>
      <c r="E31" s="170"/>
      <c r="F31" s="170"/>
      <c r="G31" s="170"/>
      <c r="H31" s="170"/>
      <c r="I31" s="28">
        <f>F31-G31+H31</f>
        <v>0</v>
      </c>
      <c r="J31" s="171"/>
      <c r="K31" s="29" t="str">
        <f t="shared" si="0"/>
        <v>0</v>
      </c>
      <c r="L31" s="29" t="str">
        <f t="shared" si="1"/>
        <v>0</v>
      </c>
      <c r="O31" s="30" t="str">
        <f t="shared" si="2"/>
        <v/>
      </c>
      <c r="P31" s="15"/>
    </row>
    <row r="32" spans="1:16">
      <c r="B32" s="4">
        <v>2330</v>
      </c>
      <c r="C32" s="1" t="s">
        <v>275</v>
      </c>
      <c r="D32" s="1"/>
      <c r="E32" s="31">
        <f t="shared" ref="E32:I32" si="7">SUM(E29:E31)</f>
        <v>0</v>
      </c>
      <c r="F32" s="31">
        <f t="shared" si="7"/>
        <v>0</v>
      </c>
      <c r="G32" s="31">
        <f t="shared" si="7"/>
        <v>0</v>
      </c>
      <c r="H32" s="31">
        <f t="shared" si="7"/>
        <v>0</v>
      </c>
      <c r="I32" s="31">
        <f t="shared" si="7"/>
        <v>0</v>
      </c>
      <c r="J32" s="109">
        <f t="shared" ref="J32" si="8">SUM(J29:J31)</f>
        <v>0</v>
      </c>
      <c r="K32" s="34" t="str">
        <f t="shared" si="0"/>
        <v>0</v>
      </c>
      <c r="L32" s="34" t="str">
        <f t="shared" si="1"/>
        <v>0</v>
      </c>
      <c r="O32" s="30" t="str">
        <f t="shared" si="2"/>
        <v/>
      </c>
      <c r="P32" s="15"/>
    </row>
    <row r="33" spans="1:80">
      <c r="B33" s="120">
        <v>2335</v>
      </c>
      <c r="C33" s="121" t="s">
        <v>168</v>
      </c>
      <c r="D33" s="120"/>
      <c r="E33" s="170"/>
      <c r="F33" s="170"/>
      <c r="G33" s="170"/>
      <c r="H33" s="170"/>
      <c r="I33" s="28">
        <f>F33-G33+H33</f>
        <v>0</v>
      </c>
      <c r="J33" s="171"/>
      <c r="K33" s="29" t="str">
        <f t="shared" si="0"/>
        <v>0</v>
      </c>
      <c r="L33" s="29" t="str">
        <f t="shared" si="1"/>
        <v>0</v>
      </c>
      <c r="O33" s="30" t="str">
        <f t="shared" si="2"/>
        <v/>
      </c>
      <c r="P33" s="15"/>
    </row>
    <row r="34" spans="1:80" s="238" customFormat="1">
      <c r="A34" s="239"/>
      <c r="B34" s="120">
        <v>2336</v>
      </c>
      <c r="C34" s="121" t="s">
        <v>697</v>
      </c>
      <c r="D34" s="120"/>
      <c r="E34" s="240"/>
      <c r="F34" s="240"/>
      <c r="G34" s="240"/>
      <c r="H34" s="240"/>
      <c r="I34" s="241">
        <f>F34-G34+H34</f>
        <v>0</v>
      </c>
      <c r="J34" s="242"/>
      <c r="K34" s="243" t="str">
        <f t="shared" ref="K34" si="9">IF(ISERR(F34/E34),"0",F34/E34)</f>
        <v>0</v>
      </c>
      <c r="L34" s="243" t="str">
        <f t="shared" ref="L34" si="10">IF(ISERR(I34/E34),"0",I34/E34)</f>
        <v>0</v>
      </c>
      <c r="M34" s="7"/>
      <c r="N34" s="7"/>
      <c r="O34" s="30"/>
      <c r="P34" s="15"/>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row>
    <row r="35" spans="1:80">
      <c r="B35" s="120">
        <v>2337</v>
      </c>
      <c r="C35" s="121" t="s">
        <v>169</v>
      </c>
      <c r="D35" s="120"/>
      <c r="E35" s="170"/>
      <c r="F35" s="170"/>
      <c r="G35" s="170"/>
      <c r="H35" s="170"/>
      <c r="I35" s="28">
        <f>F35-G35+H35</f>
        <v>0</v>
      </c>
      <c r="J35" s="171"/>
      <c r="K35" s="29" t="str">
        <f t="shared" si="0"/>
        <v>0</v>
      </c>
      <c r="L35" s="29" t="str">
        <f t="shared" si="1"/>
        <v>0</v>
      </c>
      <c r="O35" s="30" t="str">
        <f t="shared" si="2"/>
        <v/>
      </c>
      <c r="P35" s="15"/>
    </row>
    <row r="36" spans="1:80">
      <c r="A36" s="35">
        <v>2340</v>
      </c>
      <c r="B36" s="245" t="s">
        <v>276</v>
      </c>
      <c r="C36" s="185"/>
      <c r="D36" s="185"/>
      <c r="E36" s="31">
        <f>E24+E28+E32+E33+E35+E34</f>
        <v>0</v>
      </c>
      <c r="F36" s="31">
        <f>F24+F28+F32+F33+F35+F34</f>
        <v>0</v>
      </c>
      <c r="G36" s="31">
        <f>G24+G28+G32+G33+G35+G34</f>
        <v>0</v>
      </c>
      <c r="H36" s="31">
        <f>H24+H28+H32+H33+H35+H34</f>
        <v>0</v>
      </c>
      <c r="I36" s="31">
        <f>I24+I28+I32+I33+I35+I34</f>
        <v>0</v>
      </c>
      <c r="J36" s="109">
        <f>MAX(J24,J28,J32,J33,J35,J34)</f>
        <v>0</v>
      </c>
      <c r="K36" s="34" t="str">
        <f t="shared" si="0"/>
        <v>0</v>
      </c>
      <c r="L36" s="34" t="str">
        <f t="shared" si="1"/>
        <v>0</v>
      </c>
      <c r="O36" s="30"/>
      <c r="P36" s="37"/>
    </row>
    <row r="37" spans="1:80">
      <c r="A37" s="21"/>
      <c r="B37" s="38"/>
      <c r="E37" s="37"/>
      <c r="F37" s="37"/>
      <c r="G37" s="37"/>
      <c r="H37" s="37"/>
      <c r="I37" s="37"/>
      <c r="J37" s="110"/>
      <c r="K37" s="39"/>
      <c r="L37" s="39"/>
      <c r="O37" s="30"/>
      <c r="P37" s="15"/>
    </row>
    <row r="38" spans="1:80">
      <c r="B38" s="120">
        <v>2350</v>
      </c>
      <c r="C38" s="121" t="s">
        <v>150</v>
      </c>
      <c r="D38" s="122"/>
      <c r="E38" s="170"/>
      <c r="F38" s="170"/>
      <c r="G38" s="170"/>
      <c r="H38" s="170"/>
      <c r="I38" s="28">
        <f t="shared" ref="I38:I48" si="11">F38-G38+H38</f>
        <v>0</v>
      </c>
      <c r="J38" s="171"/>
      <c r="K38" s="29" t="str">
        <f t="shared" ref="K38:K48" si="12">IF(ISERR(F38/E38),"0",F38/E38)</f>
        <v>0</v>
      </c>
      <c r="L38" s="29" t="str">
        <f t="shared" ref="L38:L48" si="13">IF(ISERR(I38/E38),"0",I38/E38)</f>
        <v>0</v>
      </c>
      <c r="O38" s="30"/>
      <c r="P38" s="15"/>
    </row>
    <row r="39" spans="1:80">
      <c r="B39" s="120">
        <v>2358</v>
      </c>
      <c r="C39" s="121" t="s">
        <v>209</v>
      </c>
      <c r="D39" s="122"/>
      <c r="E39" s="170"/>
      <c r="F39" s="170"/>
      <c r="G39" s="170"/>
      <c r="H39" s="170"/>
      <c r="I39" s="28">
        <f t="shared" si="11"/>
        <v>0</v>
      </c>
      <c r="J39" s="171"/>
      <c r="K39" s="29" t="str">
        <f t="shared" si="12"/>
        <v>0</v>
      </c>
      <c r="L39" s="29" t="str">
        <f t="shared" si="13"/>
        <v>0</v>
      </c>
      <c r="O39" s="30"/>
      <c r="P39" s="15"/>
    </row>
    <row r="40" spans="1:80">
      <c r="B40" s="120">
        <v>2365</v>
      </c>
      <c r="C40" s="121" t="s">
        <v>210</v>
      </c>
      <c r="D40" s="122"/>
      <c r="E40" s="170"/>
      <c r="F40" s="170"/>
      <c r="G40" s="170"/>
      <c r="H40" s="170"/>
      <c r="I40" s="28">
        <f t="shared" si="11"/>
        <v>0</v>
      </c>
      <c r="J40" s="171"/>
      <c r="K40" s="29" t="str">
        <f t="shared" si="12"/>
        <v>0</v>
      </c>
      <c r="L40" s="29" t="str">
        <f t="shared" si="13"/>
        <v>0</v>
      </c>
      <c r="O40" s="30"/>
      <c r="P40" s="15"/>
    </row>
    <row r="41" spans="1:80">
      <c r="A41" s="239"/>
      <c r="B41" s="120">
        <v>2364</v>
      </c>
      <c r="C41" s="121" t="s">
        <v>696</v>
      </c>
      <c r="D41" s="122"/>
      <c r="E41" s="240"/>
      <c r="F41" s="240"/>
      <c r="G41" s="240"/>
      <c r="H41" s="240"/>
      <c r="I41" s="241">
        <f t="shared" si="11"/>
        <v>0</v>
      </c>
      <c r="J41" s="242"/>
      <c r="K41" s="243" t="str">
        <f t="shared" si="12"/>
        <v>0</v>
      </c>
      <c r="L41" s="243" t="str">
        <f t="shared" si="13"/>
        <v>0</v>
      </c>
      <c r="M41" s="7" t="s">
        <v>750</v>
      </c>
      <c r="N41" s="7" t="s">
        <v>750</v>
      </c>
      <c r="O41" s="30"/>
      <c r="P41" s="15"/>
    </row>
    <row r="42" spans="1:80">
      <c r="B42" s="120">
        <v>2355</v>
      </c>
      <c r="C42" s="121" t="s">
        <v>94</v>
      </c>
      <c r="D42" s="122"/>
      <c r="E42" s="170"/>
      <c r="F42" s="170"/>
      <c r="G42" s="170"/>
      <c r="H42" s="170"/>
      <c r="I42" s="28">
        <f t="shared" si="11"/>
        <v>0</v>
      </c>
      <c r="J42" s="171"/>
      <c r="K42" s="29" t="str">
        <f t="shared" si="12"/>
        <v>0</v>
      </c>
      <c r="L42" s="29" t="str">
        <f t="shared" si="13"/>
        <v>0</v>
      </c>
      <c r="O42" s="30"/>
      <c r="P42" s="15"/>
    </row>
    <row r="43" spans="1:80">
      <c r="B43" s="120">
        <v>2356</v>
      </c>
      <c r="C43" s="121" t="s">
        <v>102</v>
      </c>
      <c r="D43" s="122"/>
      <c r="E43" s="170"/>
      <c r="F43" s="170"/>
      <c r="G43" s="170"/>
      <c r="H43" s="170"/>
      <c r="I43" s="28">
        <f t="shared" si="11"/>
        <v>0</v>
      </c>
      <c r="J43" s="171"/>
      <c r="K43" s="29" t="str">
        <f t="shared" si="12"/>
        <v>0</v>
      </c>
      <c r="L43" s="29" t="str">
        <f t="shared" si="13"/>
        <v>0</v>
      </c>
      <c r="N43" s="40"/>
      <c r="O43" s="41"/>
      <c r="P43" s="40"/>
      <c r="Q43" s="40"/>
      <c r="R43" s="40"/>
    </row>
    <row r="44" spans="1:80">
      <c r="B44" s="120">
        <v>2357</v>
      </c>
      <c r="C44" s="121" t="s">
        <v>170</v>
      </c>
      <c r="D44" s="122"/>
      <c r="E44" s="170"/>
      <c r="F44" s="170"/>
      <c r="G44" s="170"/>
      <c r="H44" s="170"/>
      <c r="I44" s="28">
        <f t="shared" si="11"/>
        <v>0</v>
      </c>
      <c r="J44" s="171"/>
      <c r="K44" s="29" t="str">
        <f t="shared" si="12"/>
        <v>0</v>
      </c>
      <c r="L44" s="29" t="str">
        <f t="shared" si="13"/>
        <v>0</v>
      </c>
      <c r="O44" s="30"/>
      <c r="P44" s="15"/>
    </row>
    <row r="45" spans="1:80">
      <c r="B45" s="120">
        <v>2361</v>
      </c>
      <c r="C45" s="121" t="s">
        <v>211</v>
      </c>
      <c r="D45" s="122"/>
      <c r="E45" s="170"/>
      <c r="F45" s="170"/>
      <c r="G45" s="170"/>
      <c r="H45" s="170"/>
      <c r="I45" s="28">
        <f t="shared" si="11"/>
        <v>0</v>
      </c>
      <c r="J45" s="171"/>
      <c r="K45" s="29" t="str">
        <f t="shared" si="12"/>
        <v>0</v>
      </c>
      <c r="L45" s="29" t="str">
        <f t="shared" si="13"/>
        <v>0</v>
      </c>
      <c r="O45" s="30"/>
      <c r="P45" s="15"/>
    </row>
    <row r="46" spans="1:80">
      <c r="B46" s="120">
        <v>2362</v>
      </c>
      <c r="C46" s="121" t="s">
        <v>212</v>
      </c>
      <c r="D46" s="122"/>
      <c r="E46" s="170"/>
      <c r="F46" s="170"/>
      <c r="G46" s="170"/>
      <c r="H46" s="170"/>
      <c r="I46" s="28">
        <f t="shared" si="11"/>
        <v>0</v>
      </c>
      <c r="J46" s="171"/>
      <c r="K46" s="29" t="str">
        <f t="shared" si="12"/>
        <v>0</v>
      </c>
      <c r="L46" s="29" t="str">
        <f t="shared" si="13"/>
        <v>0</v>
      </c>
      <c r="O46" s="30" t="str">
        <f>IF(AND(OR(E46&lt;&gt;0,F46&lt;&gt;0,G46&lt;&gt;0,H46&lt;&gt;0,I46&lt;&gt;0),J46=0)=TRUE,"STORE COUNT MISSING",IF(AND(AND(E46=0,F46=0,G46=0,H46=0,I46=0),J46&lt;&gt;0)=TRUE,"STORE COUNT SHOULD BE ZERO",""))</f>
        <v/>
      </c>
      <c r="P46" s="15"/>
    </row>
    <row r="47" spans="1:80">
      <c r="B47" s="184">
        <v>2360</v>
      </c>
      <c r="C47" s="185" t="s">
        <v>106</v>
      </c>
      <c r="D47" s="185"/>
      <c r="E47" s="170"/>
      <c r="F47" s="170"/>
      <c r="G47" s="170"/>
      <c r="H47" s="170"/>
      <c r="I47" s="28">
        <f t="shared" si="11"/>
        <v>0</v>
      </c>
      <c r="J47" s="171"/>
      <c r="K47" s="29" t="str">
        <f t="shared" si="12"/>
        <v>0</v>
      </c>
      <c r="L47" s="29" t="str">
        <f t="shared" si="13"/>
        <v>0</v>
      </c>
      <c r="O47" s="30" t="str">
        <f>IF(AND(OR(E47&lt;&gt;0,F47&lt;&gt;0,G47&lt;&gt;0,H47&lt;&gt;0,I47&lt;&gt;0),J47=0)=TRUE,"STORE COUNT MISSING",IF(AND(AND(E47=0,F47=0,G47=0,H47=0,I47=0),J47&lt;&gt;0)=TRUE,"STORE COUNT SHOULD BE ZERO",""))</f>
        <v/>
      </c>
      <c r="P47" s="15"/>
    </row>
    <row r="48" spans="1:80">
      <c r="B48" s="117">
        <v>2368</v>
      </c>
      <c r="C48" s="119" t="s">
        <v>171</v>
      </c>
      <c r="D48" s="118"/>
      <c r="E48" s="170"/>
      <c r="F48" s="170"/>
      <c r="G48" s="170"/>
      <c r="H48" s="170"/>
      <c r="I48" s="28">
        <f t="shared" si="11"/>
        <v>0</v>
      </c>
      <c r="J48" s="171"/>
      <c r="K48" s="29" t="str">
        <f t="shared" si="12"/>
        <v>0</v>
      </c>
      <c r="L48" s="29" t="str">
        <f t="shared" si="13"/>
        <v>0</v>
      </c>
      <c r="O48" s="30" t="str">
        <f>IF(AND(OR(E48&lt;&gt;0,F48&lt;&gt;0,G48&lt;&gt;0,H48&lt;&gt;0,I48&lt;&gt;0),J48=0)=TRUE,"STORE COUNT MISSING",IF(AND(AND(E48=0,F48=0,G48=0,H48=0,I48=0),J48&lt;&gt;0)=TRUE,"STORE COUNT SHOULD BE ZERO",""))</f>
        <v/>
      </c>
      <c r="P48" s="15"/>
    </row>
    <row r="49" spans="1:16">
      <c r="B49" s="21">
        <v>2369</v>
      </c>
      <c r="C49" s="3" t="s">
        <v>202</v>
      </c>
      <c r="E49" s="42"/>
      <c r="F49" s="42"/>
      <c r="G49" s="170"/>
      <c r="H49" s="42"/>
      <c r="I49" s="28">
        <f>-G49</f>
        <v>0</v>
      </c>
      <c r="J49" s="170"/>
      <c r="K49" s="42"/>
      <c r="L49" s="42"/>
      <c r="O49" s="30" t="str">
        <f>IF(AND(G49&lt;&gt;0,J49=0)=TRUE,"STORE COUNT MISSING",IF(AND(G49=0,J49&lt;&gt;0)=TRUE,"STORE COUNT SHOULD BE ZERO",""))</f>
        <v/>
      </c>
      <c r="P49" s="15"/>
    </row>
    <row r="50" spans="1:16">
      <c r="A50" s="4">
        <v>2370</v>
      </c>
      <c r="B50" s="1" t="s">
        <v>277</v>
      </c>
      <c r="E50" s="31">
        <f>E36+SUM(E38:E49)</f>
        <v>0</v>
      </c>
      <c r="F50" s="31">
        <f t="shared" ref="F50:I50" si="14">F36+SUM(F38:F49)</f>
        <v>0</v>
      </c>
      <c r="G50" s="31">
        <f t="shared" si="14"/>
        <v>0</v>
      </c>
      <c r="H50" s="31">
        <f t="shared" si="14"/>
        <v>0</v>
      </c>
      <c r="I50" s="31">
        <f t="shared" si="14"/>
        <v>0</v>
      </c>
      <c r="J50" s="109">
        <f>MAX(J36,J38:J49)</f>
        <v>0</v>
      </c>
      <c r="K50" s="34" t="str">
        <f>IF(ISERR(F50/E50),"0",F50/E50)</f>
        <v>0</v>
      </c>
      <c r="L50" s="34" t="str">
        <f>IF(ISERR(I50/E50),"0",I50/E50)</f>
        <v>0</v>
      </c>
      <c r="O50" s="30" t="str">
        <f>IF(AND(OR(E50&lt;&gt;0,F50&lt;&gt;0,G50&lt;&gt;0,H50&lt;&gt;0,I50&lt;&gt;0),J50=0)=TRUE,"STORE COUNT MISSING",IF(AND(AND(E50=0,F50=0,G50=0,H50=0,I50=0),J50&lt;&gt;0)=TRUE,"STORE COUNT SHOULD BE ZERO",""))</f>
        <v/>
      </c>
      <c r="P50" s="15"/>
    </row>
    <row r="51" spans="1:16" ht="6.75" customHeight="1">
      <c r="B51" s="2"/>
      <c r="O51" s="30"/>
      <c r="P51" s="43"/>
    </row>
    <row r="52" spans="1:16">
      <c r="E52" s="4">
        <v>1</v>
      </c>
      <c r="F52" s="4">
        <v>2</v>
      </c>
      <c r="G52" s="4">
        <v>3</v>
      </c>
      <c r="H52" s="4">
        <v>7</v>
      </c>
      <c r="I52" s="4">
        <v>4</v>
      </c>
      <c r="J52" s="4">
        <v>5</v>
      </c>
      <c r="K52" s="4">
        <v>6</v>
      </c>
      <c r="L52" s="4">
        <v>8</v>
      </c>
      <c r="M52" s="4">
        <v>9</v>
      </c>
      <c r="N52" s="4">
        <v>10</v>
      </c>
      <c r="O52" s="16"/>
      <c r="P52" s="43"/>
    </row>
    <row r="53" spans="1:16">
      <c r="E53" s="4"/>
      <c r="F53" s="4"/>
      <c r="G53" s="4"/>
      <c r="H53" s="8" t="s">
        <v>256</v>
      </c>
      <c r="I53" s="4"/>
      <c r="J53" s="4"/>
      <c r="K53" s="8" t="s">
        <v>172</v>
      </c>
      <c r="L53" s="8" t="s">
        <v>257</v>
      </c>
      <c r="M53" s="21" t="s">
        <v>258</v>
      </c>
      <c r="N53" s="21" t="s">
        <v>258</v>
      </c>
      <c r="O53" s="16"/>
      <c r="P53" s="43"/>
    </row>
    <row r="54" spans="1:16">
      <c r="A54" s="4"/>
      <c r="B54" s="4"/>
      <c r="C54" s="4"/>
      <c r="E54" s="8" t="s">
        <v>107</v>
      </c>
      <c r="F54" s="21"/>
      <c r="G54" s="8" t="s">
        <v>142</v>
      </c>
      <c r="H54" s="21" t="s">
        <v>259</v>
      </c>
      <c r="I54" s="8" t="s">
        <v>143</v>
      </c>
      <c r="J54" s="8" t="s">
        <v>116</v>
      </c>
      <c r="K54" s="44" t="s">
        <v>260</v>
      </c>
      <c r="L54" s="44" t="s">
        <v>261</v>
      </c>
      <c r="M54" s="8" t="s">
        <v>262</v>
      </c>
      <c r="N54" s="8" t="s">
        <v>263</v>
      </c>
      <c r="O54" s="16"/>
      <c r="P54" s="43"/>
    </row>
    <row r="55" spans="1:16">
      <c r="A55" s="5"/>
      <c r="B55" s="5"/>
      <c r="C55" s="5"/>
      <c r="E55" s="9" t="s">
        <v>108</v>
      </c>
      <c r="F55" s="23" t="s">
        <v>146</v>
      </c>
      <c r="G55" s="9" t="s">
        <v>147</v>
      </c>
      <c r="H55" s="23" t="s">
        <v>264</v>
      </c>
      <c r="I55" s="9" t="s">
        <v>148</v>
      </c>
      <c r="J55" s="9" t="s">
        <v>278</v>
      </c>
      <c r="K55" s="9" t="s">
        <v>110</v>
      </c>
      <c r="L55" s="9" t="s">
        <v>265</v>
      </c>
      <c r="M55" s="9" t="s">
        <v>266</v>
      </c>
      <c r="N55" s="9" t="s">
        <v>267</v>
      </c>
      <c r="O55" s="16"/>
      <c r="P55" s="43"/>
    </row>
    <row r="56" spans="1:16">
      <c r="A56" s="1" t="s">
        <v>151</v>
      </c>
      <c r="B56" s="1"/>
      <c r="O56" s="16"/>
      <c r="P56" s="43"/>
    </row>
    <row r="57" spans="1:16">
      <c r="A57" s="27" t="s">
        <v>111</v>
      </c>
      <c r="B57" s="1"/>
      <c r="C57" s="246">
        <v>2374</v>
      </c>
      <c r="D57" s="121" t="s">
        <v>698</v>
      </c>
      <c r="E57" s="247"/>
      <c r="F57" s="247"/>
      <c r="G57" s="247"/>
      <c r="H57" s="247"/>
      <c r="I57" s="247"/>
      <c r="J57" s="28">
        <f t="shared" ref="J57:J60" si="15">F57-G57-H57+I57</f>
        <v>0</v>
      </c>
      <c r="K57" s="171"/>
      <c r="L57" s="170"/>
      <c r="M57" s="170"/>
      <c r="N57" s="170"/>
      <c r="O57" s="16" t="str">
        <f t="shared" ref="O57:O63" si="16">IF(AND(OR(E57&lt;&gt;0,F57&lt;&gt;0,G57&lt;&gt;0,I57&lt;&gt;0,J57&lt;&gt;0),K57=0)=TRUE,"STORE COUNT MISSING",IF(AND(AND(E57=0,F57=0,G57=0,I57=0,J57=0),K57&lt;&gt;0)=TRUE,"STORE COUNT SHOULD BE ZERO",""))</f>
        <v/>
      </c>
      <c r="P57" s="15"/>
    </row>
    <row r="58" spans="1:16">
      <c r="A58" s="1"/>
      <c r="B58" s="1"/>
      <c r="C58" s="246">
        <v>2375</v>
      </c>
      <c r="D58" s="121" t="s">
        <v>699</v>
      </c>
      <c r="E58" s="247"/>
      <c r="F58" s="247"/>
      <c r="G58" s="247"/>
      <c r="H58" s="247"/>
      <c r="I58" s="247"/>
      <c r="J58" s="28">
        <f t="shared" si="15"/>
        <v>0</v>
      </c>
      <c r="K58" s="171"/>
      <c r="L58" s="170"/>
      <c r="M58" s="170"/>
      <c r="N58" s="170"/>
      <c r="O58" s="16" t="str">
        <f t="shared" si="16"/>
        <v/>
      </c>
      <c r="P58" s="15"/>
    </row>
    <row r="59" spans="1:16">
      <c r="A59" s="1"/>
      <c r="B59" s="1"/>
      <c r="C59" s="246">
        <v>2376</v>
      </c>
      <c r="D59" s="121" t="s">
        <v>700</v>
      </c>
      <c r="E59" s="247"/>
      <c r="F59" s="247"/>
      <c r="G59" s="247"/>
      <c r="H59" s="247"/>
      <c r="I59" s="247"/>
      <c r="J59" s="28">
        <f t="shared" si="15"/>
        <v>0</v>
      </c>
      <c r="K59" s="171"/>
      <c r="L59" s="170"/>
      <c r="M59" s="170"/>
      <c r="N59" s="170"/>
      <c r="O59" s="16" t="str">
        <f t="shared" si="16"/>
        <v/>
      </c>
      <c r="P59" s="15"/>
    </row>
    <row r="60" spans="1:16">
      <c r="A60" s="1"/>
      <c r="B60" s="1"/>
      <c r="C60" s="246">
        <v>2377</v>
      </c>
      <c r="D60" s="121" t="s">
        <v>701</v>
      </c>
      <c r="E60" s="247"/>
      <c r="F60" s="247"/>
      <c r="G60" s="247"/>
      <c r="H60" s="247"/>
      <c r="I60" s="247"/>
      <c r="J60" s="28">
        <f t="shared" si="15"/>
        <v>0</v>
      </c>
      <c r="K60" s="171"/>
      <c r="L60" s="170"/>
      <c r="M60" s="170"/>
      <c r="N60" s="170"/>
      <c r="O60" s="16" t="str">
        <f t="shared" si="16"/>
        <v/>
      </c>
      <c r="P60" s="15"/>
    </row>
    <row r="61" spans="1:16">
      <c r="A61" s="1"/>
      <c r="B61" s="1"/>
      <c r="C61" s="246">
        <v>2378</v>
      </c>
      <c r="D61" s="121" t="s">
        <v>702</v>
      </c>
      <c r="E61" s="248"/>
      <c r="F61" s="248"/>
      <c r="G61" s="248"/>
      <c r="H61" s="248"/>
      <c r="I61" s="248"/>
      <c r="J61" s="28"/>
      <c r="K61" s="249"/>
      <c r="L61" s="250"/>
      <c r="M61" s="250"/>
      <c r="N61" s="250"/>
      <c r="O61" s="16" t="str">
        <f t="shared" si="16"/>
        <v/>
      </c>
      <c r="P61" s="15"/>
    </row>
    <row r="62" spans="1:16">
      <c r="A62" s="1"/>
      <c r="B62" s="1"/>
      <c r="C62" s="246">
        <v>2379</v>
      </c>
      <c r="D62" s="121" t="s">
        <v>702</v>
      </c>
      <c r="E62" s="248"/>
      <c r="F62" s="248"/>
      <c r="G62" s="248"/>
      <c r="H62" s="248"/>
      <c r="I62" s="248"/>
      <c r="J62" s="28"/>
      <c r="K62" s="249"/>
      <c r="L62" s="250"/>
      <c r="M62" s="250"/>
      <c r="N62" s="250"/>
      <c r="O62" s="16" t="str">
        <f t="shared" si="16"/>
        <v/>
      </c>
      <c r="P62" s="15"/>
    </row>
    <row r="63" spans="1:16">
      <c r="B63" s="35">
        <v>2380</v>
      </c>
      <c r="C63" s="27" t="s">
        <v>232</v>
      </c>
      <c r="D63" s="27"/>
      <c r="E63" s="31">
        <f t="shared" ref="E63:J63" si="17">SUM(E57:E60)</f>
        <v>0</v>
      </c>
      <c r="F63" s="31">
        <f t="shared" si="17"/>
        <v>0</v>
      </c>
      <c r="G63" s="31">
        <f t="shared" si="17"/>
        <v>0</v>
      </c>
      <c r="H63" s="31">
        <f t="shared" si="17"/>
        <v>0</v>
      </c>
      <c r="I63" s="31">
        <f t="shared" si="17"/>
        <v>0</v>
      </c>
      <c r="J63" s="31">
        <f t="shared" si="17"/>
        <v>0</v>
      </c>
      <c r="K63" s="109">
        <f>MAX(K57:K60)</f>
        <v>0</v>
      </c>
      <c r="L63" s="31">
        <f>SUM(L57:L60)</f>
        <v>0</v>
      </c>
      <c r="M63" s="31">
        <f>SUM(M57:M60)</f>
        <v>0</v>
      </c>
      <c r="N63" s="31">
        <f>SUM(N57:N60)</f>
        <v>0</v>
      </c>
      <c r="O63" s="16" t="str">
        <f t="shared" si="16"/>
        <v/>
      </c>
      <c r="P63" s="15"/>
    </row>
    <row r="64" spans="1:16" outlineLevel="1">
      <c r="K64" s="113"/>
      <c r="O64" s="16"/>
      <c r="P64" s="43"/>
    </row>
    <row r="65" spans="1:16" outlineLevel="1">
      <c r="A65" s="27" t="s">
        <v>216</v>
      </c>
      <c r="C65" s="120" t="s">
        <v>217</v>
      </c>
      <c r="D65" s="121" t="s">
        <v>218</v>
      </c>
      <c r="F65" s="170"/>
      <c r="G65" s="170"/>
      <c r="H65" s="170"/>
      <c r="I65" s="170"/>
      <c r="J65" s="28">
        <f t="shared" ref="J65:J72" si="18">F65-G65-H65+I65</f>
        <v>0</v>
      </c>
      <c r="K65" s="171"/>
      <c r="L65" s="170"/>
      <c r="M65" s="170"/>
      <c r="N65" s="170"/>
      <c r="O65" s="16" t="str">
        <f t="shared" ref="O65:O73" si="19">IF(AND(OR(E65&lt;&gt;0,F65&lt;&gt;0,G65&lt;&gt;0,I65&lt;&gt;0,J65&lt;&gt;0),K65=0)=TRUE,"STORE COUNT MISSING",IF(AND(AND(E65=0,F65=0,G65=0,I65=0,J65=0),K65&lt;&gt;0)=TRUE,"STORE COUNT SHOULD BE ZERO",""))</f>
        <v/>
      </c>
      <c r="P65" s="15"/>
    </row>
    <row r="66" spans="1:16" outlineLevel="1">
      <c r="C66" s="120" t="s">
        <v>219</v>
      </c>
      <c r="D66" s="121" t="s">
        <v>220</v>
      </c>
      <c r="F66" s="170"/>
      <c r="G66" s="170"/>
      <c r="H66" s="170"/>
      <c r="I66" s="170"/>
      <c r="J66" s="28">
        <f t="shared" si="18"/>
        <v>0</v>
      </c>
      <c r="K66" s="171"/>
      <c r="L66" s="170"/>
      <c r="M66" s="170"/>
      <c r="N66" s="170"/>
      <c r="O66" s="16" t="str">
        <f t="shared" si="19"/>
        <v/>
      </c>
      <c r="P66" s="15"/>
    </row>
    <row r="67" spans="1:16" outlineLevel="1">
      <c r="C67" s="120" t="s">
        <v>221</v>
      </c>
      <c r="D67" s="121" t="s">
        <v>222</v>
      </c>
      <c r="F67" s="170"/>
      <c r="G67" s="170"/>
      <c r="H67" s="170"/>
      <c r="I67" s="170"/>
      <c r="J67" s="28">
        <f t="shared" si="18"/>
        <v>0</v>
      </c>
      <c r="K67" s="171"/>
      <c r="L67" s="170"/>
      <c r="M67" s="170"/>
      <c r="N67" s="170"/>
      <c r="O67" s="16" t="str">
        <f t="shared" si="19"/>
        <v/>
      </c>
      <c r="P67" s="15"/>
    </row>
    <row r="68" spans="1:16" outlineLevel="1">
      <c r="C68" s="120" t="s">
        <v>223</v>
      </c>
      <c r="D68" s="121" t="s">
        <v>224</v>
      </c>
      <c r="F68" s="170"/>
      <c r="G68" s="170"/>
      <c r="H68" s="170"/>
      <c r="I68" s="170"/>
      <c r="J68" s="28">
        <f t="shared" si="18"/>
        <v>0</v>
      </c>
      <c r="K68" s="171"/>
      <c r="L68" s="170"/>
      <c r="M68" s="170"/>
      <c r="N68" s="170"/>
      <c r="O68" s="16" t="str">
        <f t="shared" si="19"/>
        <v/>
      </c>
      <c r="P68" s="15"/>
    </row>
    <row r="69" spans="1:16" outlineLevel="1">
      <c r="C69" s="120" t="s">
        <v>225</v>
      </c>
      <c r="D69" s="121" t="s">
        <v>226</v>
      </c>
      <c r="F69" s="170"/>
      <c r="G69" s="170"/>
      <c r="H69" s="170"/>
      <c r="I69" s="170"/>
      <c r="J69" s="28">
        <f t="shared" si="18"/>
        <v>0</v>
      </c>
      <c r="K69" s="171"/>
      <c r="L69" s="170"/>
      <c r="M69" s="170"/>
      <c r="N69" s="170"/>
      <c r="O69" s="16" t="str">
        <f t="shared" si="19"/>
        <v/>
      </c>
      <c r="P69" s="15"/>
    </row>
    <row r="70" spans="1:16" outlineLevel="1">
      <c r="C70" s="120" t="s">
        <v>227</v>
      </c>
      <c r="D70" s="121" t="s">
        <v>228</v>
      </c>
      <c r="F70" s="170"/>
      <c r="G70" s="170"/>
      <c r="H70" s="170"/>
      <c r="I70" s="170"/>
      <c r="J70" s="28">
        <f t="shared" si="18"/>
        <v>0</v>
      </c>
      <c r="K70" s="171"/>
      <c r="L70" s="170"/>
      <c r="M70" s="170"/>
      <c r="N70" s="170"/>
      <c r="O70" s="16" t="str">
        <f t="shared" si="19"/>
        <v/>
      </c>
      <c r="P70" s="15"/>
    </row>
    <row r="71" spans="1:16" outlineLevel="1">
      <c r="C71" s="120" t="s">
        <v>229</v>
      </c>
      <c r="D71" s="121" t="s">
        <v>230</v>
      </c>
      <c r="F71" s="170"/>
      <c r="G71" s="170"/>
      <c r="H71" s="170"/>
      <c r="I71" s="170"/>
      <c r="J71" s="28">
        <f t="shared" si="18"/>
        <v>0</v>
      </c>
      <c r="K71" s="171"/>
      <c r="L71" s="170"/>
      <c r="M71" s="170"/>
      <c r="N71" s="170"/>
      <c r="O71" s="16" t="str">
        <f t="shared" si="19"/>
        <v/>
      </c>
      <c r="P71" s="15"/>
    </row>
    <row r="72" spans="1:16">
      <c r="C72" s="117">
        <v>2385</v>
      </c>
      <c r="D72" s="118" t="s">
        <v>231</v>
      </c>
      <c r="F72" s="170"/>
      <c r="G72" s="170"/>
      <c r="H72" s="170"/>
      <c r="I72" s="170"/>
      <c r="J72" s="28">
        <f t="shared" si="18"/>
        <v>0</v>
      </c>
      <c r="K72" s="171"/>
      <c r="L72" s="170"/>
      <c r="M72" s="170"/>
      <c r="N72" s="170"/>
      <c r="O72" s="16" t="str">
        <f t="shared" si="19"/>
        <v/>
      </c>
      <c r="P72" s="15"/>
    </row>
    <row r="73" spans="1:16" outlineLevel="1">
      <c r="B73" s="35">
        <v>2390</v>
      </c>
      <c r="C73" s="27" t="s">
        <v>233</v>
      </c>
      <c r="D73" s="27"/>
      <c r="F73" s="46">
        <f>SUM(F65:F72)</f>
        <v>0</v>
      </c>
      <c r="G73" s="46">
        <f>SUM(G65:G72)</f>
        <v>0</v>
      </c>
      <c r="H73" s="46">
        <f>SUM(H65:H72)</f>
        <v>0</v>
      </c>
      <c r="I73" s="46">
        <f>SUM(I65:I72)</f>
        <v>0</v>
      </c>
      <c r="J73" s="46">
        <f>SUM(J65:J72)</f>
        <v>0</v>
      </c>
      <c r="K73" s="114">
        <f>MAX(K65:K72)</f>
        <v>0</v>
      </c>
      <c r="L73" s="46">
        <f>SUM(L65:L72)</f>
        <v>0</v>
      </c>
      <c r="M73" s="46">
        <f>SUM(M65:M72)</f>
        <v>0</v>
      </c>
      <c r="N73" s="46">
        <f>SUM(N65:N72)</f>
        <v>0</v>
      </c>
      <c r="O73" s="16" t="str">
        <f t="shared" si="19"/>
        <v/>
      </c>
      <c r="P73" s="15"/>
    </row>
    <row r="74" spans="1:16" outlineLevel="1">
      <c r="B74" s="21">
        <v>2399</v>
      </c>
      <c r="C74" s="7" t="s">
        <v>115</v>
      </c>
      <c r="D74" s="21"/>
      <c r="F74" s="170"/>
      <c r="G74" s="170"/>
      <c r="H74" s="170"/>
      <c r="I74" s="170"/>
      <c r="J74" s="28">
        <f>F74-G74-H74+I74</f>
        <v>0</v>
      </c>
      <c r="K74" s="171">
        <f>IF(OR(F74&lt;&gt;0,G74&lt;&gt;0,H74&lt;&gt;0,I74&lt;&gt;0),$G$3,0)</f>
        <v>0</v>
      </c>
      <c r="L74" s="170"/>
      <c r="M74" s="170"/>
      <c r="N74" s="170"/>
      <c r="O74" s="16" t="str">
        <f>IF(AND(OR(F74&lt;&gt;0,G74&lt;&gt;0,I74&lt;&gt;0,J74&lt;&gt;0),K74=0)=TRUE,"STORE COUNT MISSING",IF(AND(AND(F74=0,G74=0,I74=0,J74=0),K74&lt;&gt;0)=TRUE,"STORE COUNT SHOULD BE ZERO",""))</f>
        <v/>
      </c>
      <c r="P74" s="15"/>
    </row>
    <row r="75" spans="1:16">
      <c r="A75" s="4">
        <v>2400</v>
      </c>
      <c r="B75" s="2" t="s">
        <v>234</v>
      </c>
      <c r="C75" s="1"/>
      <c r="D75" s="1"/>
      <c r="F75" s="46">
        <f>F63+F73+F74</f>
        <v>0</v>
      </c>
      <c r="G75" s="46">
        <f>G63+G73+G74</f>
        <v>0</v>
      </c>
      <c r="H75" s="46">
        <f>H63+H73+H74</f>
        <v>0</v>
      </c>
      <c r="I75" s="46">
        <f>I63+I73+I74</f>
        <v>0</v>
      </c>
      <c r="J75" s="46">
        <f>J63+J73+J74</f>
        <v>0</v>
      </c>
      <c r="K75" s="114">
        <f>MAX(K63,K73,K74)</f>
        <v>0</v>
      </c>
      <c r="L75" s="46">
        <f>L63+L73+L74</f>
        <v>0</v>
      </c>
      <c r="M75" s="46">
        <f>M63+M73+M74</f>
        <v>0</v>
      </c>
      <c r="N75" s="46">
        <f>N63+N73+N74</f>
        <v>0</v>
      </c>
      <c r="O75" s="16" t="str">
        <f>IF(AND(OR(E75&lt;&gt;0,F75&lt;&gt;0,G75&lt;&gt;0,I75&lt;&gt;0,J75&lt;&gt;0),K75=0)=TRUE,"STORE COUNT MISSING",IF(AND(AND(E75=0,F75=0,G75=0,I75=0,J75=0),K75&lt;&gt;0)=TRUE,"STORE COUNT SHOULD BE ZERO",""))</f>
        <v/>
      </c>
      <c r="P75" s="15"/>
    </row>
    <row r="76" spans="1:16" outlineLevel="1">
      <c r="A76" s="1"/>
      <c r="B76" s="1"/>
      <c r="O76" s="16"/>
      <c r="P76" s="43"/>
    </row>
    <row r="77" spans="1:16" outlineLevel="1">
      <c r="E77" s="4"/>
      <c r="F77" s="4">
        <v>2</v>
      </c>
      <c r="G77" s="4">
        <v>3</v>
      </c>
      <c r="H77" s="4">
        <v>7</v>
      </c>
      <c r="I77" s="4">
        <v>4</v>
      </c>
      <c r="J77" s="4">
        <v>5</v>
      </c>
      <c r="K77" s="4">
        <v>6</v>
      </c>
      <c r="L77" s="4">
        <v>8</v>
      </c>
      <c r="M77" s="4">
        <v>9</v>
      </c>
      <c r="N77" s="4">
        <v>10</v>
      </c>
      <c r="O77" s="16"/>
      <c r="P77" s="43"/>
    </row>
    <row r="78" spans="1:16" outlineLevel="1">
      <c r="E78" s="4"/>
      <c r="F78" s="4"/>
      <c r="G78" s="4"/>
      <c r="H78" s="8" t="s">
        <v>256</v>
      </c>
      <c r="I78" s="4"/>
      <c r="J78" s="4"/>
      <c r="K78" s="8" t="s">
        <v>172</v>
      </c>
      <c r="L78" s="8" t="s">
        <v>257</v>
      </c>
      <c r="M78" s="21" t="s">
        <v>258</v>
      </c>
      <c r="N78" s="21" t="s">
        <v>258</v>
      </c>
      <c r="O78" s="16"/>
      <c r="P78" s="43"/>
    </row>
    <row r="79" spans="1:16" outlineLevel="1">
      <c r="A79" s="4"/>
      <c r="B79" s="4"/>
      <c r="C79" s="4"/>
      <c r="E79" s="8"/>
      <c r="F79" s="21"/>
      <c r="G79" s="8" t="s">
        <v>142</v>
      </c>
      <c r="H79" s="21" t="s">
        <v>259</v>
      </c>
      <c r="I79" s="8" t="s">
        <v>143</v>
      </c>
      <c r="J79" s="8" t="s">
        <v>116</v>
      </c>
      <c r="K79" s="44" t="s">
        <v>260</v>
      </c>
      <c r="L79" s="44" t="s">
        <v>261</v>
      </c>
      <c r="M79" s="8" t="s">
        <v>262</v>
      </c>
      <c r="N79" s="8" t="s">
        <v>263</v>
      </c>
      <c r="O79" s="16"/>
      <c r="P79" s="43"/>
    </row>
    <row r="80" spans="1:16" outlineLevel="1">
      <c r="A80" s="5"/>
      <c r="B80" s="5"/>
      <c r="C80" s="5"/>
      <c r="E80" s="9"/>
      <c r="F80" s="23" t="s">
        <v>146</v>
      </c>
      <c r="G80" s="9" t="s">
        <v>147</v>
      </c>
      <c r="H80" s="23" t="s">
        <v>264</v>
      </c>
      <c r="I80" s="9" t="s">
        <v>148</v>
      </c>
      <c r="J80" s="9" t="s">
        <v>278</v>
      </c>
      <c r="K80" s="9" t="s">
        <v>110</v>
      </c>
      <c r="L80" s="9" t="s">
        <v>265</v>
      </c>
      <c r="M80" s="9" t="s">
        <v>266</v>
      </c>
      <c r="N80" s="9" t="s">
        <v>267</v>
      </c>
      <c r="O80" s="16"/>
      <c r="P80" s="43"/>
    </row>
    <row r="81" spans="1:16">
      <c r="A81" s="1"/>
      <c r="B81" s="1"/>
      <c r="O81" s="16"/>
      <c r="P81" s="43"/>
    </row>
    <row r="82" spans="1:16" outlineLevel="1">
      <c r="A82" s="27" t="s">
        <v>235</v>
      </c>
      <c r="C82" s="120" t="s">
        <v>236</v>
      </c>
      <c r="D82" s="121" t="s">
        <v>703</v>
      </c>
      <c r="F82" s="170"/>
      <c r="G82" s="170"/>
      <c r="H82" s="170"/>
      <c r="I82" s="170"/>
      <c r="J82" s="28">
        <f t="shared" ref="J82:J94" si="20">F82-G82-H82+I82</f>
        <v>0</v>
      </c>
      <c r="K82" s="171"/>
      <c r="L82" s="170"/>
      <c r="M82" s="170"/>
      <c r="N82" s="170"/>
      <c r="O82" s="16" t="str">
        <f t="shared" ref="O82:O95" si="21">IF(AND(OR(F82&lt;&gt;0,G82&lt;&gt;0,I82&lt;&gt;0,J82&lt;&gt;0),K82=0)=TRUE,"STORE COUNT MISSING",IF(AND(AND(F82=0,G82=0,I82=0,J82=0),K82&lt;&gt;0)=TRUE,"STORE COUNT SHOULD BE ZERO",""))</f>
        <v/>
      </c>
      <c r="P82" s="15"/>
    </row>
    <row r="83" spans="1:16" outlineLevel="1">
      <c r="C83" s="120" t="s">
        <v>238</v>
      </c>
      <c r="D83" s="121" t="s">
        <v>112</v>
      </c>
      <c r="F83" s="170"/>
      <c r="G83" s="170"/>
      <c r="H83" s="170"/>
      <c r="I83" s="170"/>
      <c r="J83" s="28">
        <f t="shared" si="20"/>
        <v>0</v>
      </c>
      <c r="K83" s="171"/>
      <c r="L83" s="170"/>
      <c r="M83" s="170"/>
      <c r="N83" s="170"/>
      <c r="O83" s="16" t="str">
        <f t="shared" si="21"/>
        <v/>
      </c>
      <c r="P83" s="15"/>
    </row>
    <row r="84" spans="1:16" outlineLevel="1">
      <c r="C84" s="120" t="s">
        <v>239</v>
      </c>
      <c r="D84" s="121" t="s">
        <v>704</v>
      </c>
      <c r="F84" s="170"/>
      <c r="G84" s="170"/>
      <c r="H84" s="170"/>
      <c r="I84" s="170"/>
      <c r="J84" s="28">
        <f t="shared" si="20"/>
        <v>0</v>
      </c>
      <c r="K84" s="171"/>
      <c r="L84" s="170"/>
      <c r="M84" s="170"/>
      <c r="N84" s="170"/>
      <c r="O84" s="16" t="str">
        <f t="shared" si="21"/>
        <v/>
      </c>
      <c r="P84" s="15"/>
    </row>
    <row r="85" spans="1:16" outlineLevel="1">
      <c r="C85" s="120" t="s">
        <v>241</v>
      </c>
      <c r="D85" s="121" t="s">
        <v>705</v>
      </c>
      <c r="F85" s="170"/>
      <c r="G85" s="170"/>
      <c r="H85" s="170"/>
      <c r="I85" s="170"/>
      <c r="J85" s="28">
        <f t="shared" si="20"/>
        <v>0</v>
      </c>
      <c r="K85" s="171"/>
      <c r="L85" s="170"/>
      <c r="M85" s="170"/>
      <c r="N85" s="170"/>
      <c r="O85" s="16" t="str">
        <f t="shared" si="21"/>
        <v/>
      </c>
      <c r="P85" s="15"/>
    </row>
    <row r="86" spans="1:16" outlineLevel="1">
      <c r="C86" s="120" t="s">
        <v>243</v>
      </c>
      <c r="D86" s="121" t="s">
        <v>706</v>
      </c>
      <c r="F86" s="170"/>
      <c r="G86" s="170"/>
      <c r="H86" s="170"/>
      <c r="I86" s="170"/>
      <c r="J86" s="28">
        <f t="shared" si="20"/>
        <v>0</v>
      </c>
      <c r="K86" s="171"/>
      <c r="L86" s="170"/>
      <c r="M86" s="170"/>
      <c r="N86" s="170"/>
      <c r="O86" s="16" t="str">
        <f t="shared" si="21"/>
        <v/>
      </c>
      <c r="P86" s="15"/>
    </row>
    <row r="87" spans="1:16" outlineLevel="1">
      <c r="C87" s="120" t="s">
        <v>245</v>
      </c>
      <c r="D87" s="121" t="s">
        <v>246</v>
      </c>
      <c r="F87" s="170"/>
      <c r="G87" s="170"/>
      <c r="H87" s="170"/>
      <c r="I87" s="170"/>
      <c r="J87" s="28">
        <f t="shared" si="20"/>
        <v>0</v>
      </c>
      <c r="K87" s="171"/>
      <c r="L87" s="170"/>
      <c r="M87" s="170"/>
      <c r="N87" s="170"/>
      <c r="O87" s="16" t="str">
        <f t="shared" si="21"/>
        <v/>
      </c>
      <c r="P87" s="15"/>
    </row>
    <row r="88" spans="1:16" outlineLevel="1">
      <c r="C88" s="120" t="s">
        <v>247</v>
      </c>
      <c r="D88" s="121" t="s">
        <v>248</v>
      </c>
      <c r="F88" s="170"/>
      <c r="G88" s="170"/>
      <c r="H88" s="170"/>
      <c r="I88" s="170"/>
      <c r="J88" s="28">
        <f t="shared" si="20"/>
        <v>0</v>
      </c>
      <c r="K88" s="171"/>
      <c r="L88" s="170"/>
      <c r="M88" s="170"/>
      <c r="N88" s="170"/>
      <c r="O88" s="16" t="str">
        <f t="shared" si="21"/>
        <v/>
      </c>
      <c r="P88" s="15"/>
    </row>
    <row r="89" spans="1:16" outlineLevel="1">
      <c r="C89" s="120" t="s">
        <v>249</v>
      </c>
      <c r="D89" s="121" t="s">
        <v>250</v>
      </c>
      <c r="F89" s="170"/>
      <c r="G89" s="170"/>
      <c r="H89" s="170"/>
      <c r="I89" s="170"/>
      <c r="J89" s="28">
        <f t="shared" si="20"/>
        <v>0</v>
      </c>
      <c r="K89" s="171"/>
      <c r="L89" s="170"/>
      <c r="M89" s="170"/>
      <c r="N89" s="170"/>
      <c r="O89" s="16" t="str">
        <f t="shared" si="21"/>
        <v/>
      </c>
      <c r="P89" s="15"/>
    </row>
    <row r="90" spans="1:16" outlineLevel="1">
      <c r="C90" s="120" t="s">
        <v>251</v>
      </c>
      <c r="D90" s="121" t="s">
        <v>252</v>
      </c>
      <c r="F90" s="170"/>
      <c r="G90" s="170"/>
      <c r="H90" s="170"/>
      <c r="I90" s="170"/>
      <c r="J90" s="28">
        <f t="shared" si="20"/>
        <v>0</v>
      </c>
      <c r="K90" s="171"/>
      <c r="L90" s="170"/>
      <c r="M90" s="170"/>
      <c r="N90" s="170"/>
      <c r="O90" s="16" t="str">
        <f t="shared" si="21"/>
        <v/>
      </c>
      <c r="P90" s="15"/>
    </row>
    <row r="91" spans="1:16" outlineLevel="1">
      <c r="B91" s="14"/>
      <c r="C91" s="120" t="s">
        <v>707</v>
      </c>
      <c r="D91" s="121" t="s">
        <v>710</v>
      </c>
      <c r="F91" s="170"/>
      <c r="G91" s="170"/>
      <c r="H91" s="170"/>
      <c r="I91" s="170"/>
      <c r="J91" s="28">
        <f t="shared" si="20"/>
        <v>0</v>
      </c>
      <c r="K91" s="171"/>
      <c r="L91" s="170"/>
      <c r="M91" s="170"/>
      <c r="N91" s="170"/>
      <c r="O91" s="16"/>
      <c r="P91" s="15"/>
    </row>
    <row r="92" spans="1:16" outlineLevel="1">
      <c r="B92" s="14"/>
      <c r="C92" s="120" t="s">
        <v>708</v>
      </c>
      <c r="D92" s="121" t="s">
        <v>711</v>
      </c>
      <c r="F92" s="170"/>
      <c r="G92" s="170"/>
      <c r="H92" s="170"/>
      <c r="I92" s="170"/>
      <c r="J92" s="28">
        <f t="shared" si="20"/>
        <v>0</v>
      </c>
      <c r="K92" s="171"/>
      <c r="L92" s="170"/>
      <c r="M92" s="170"/>
      <c r="N92" s="170"/>
      <c r="O92" s="16"/>
      <c r="P92" s="15"/>
    </row>
    <row r="93" spans="1:16" outlineLevel="1">
      <c r="B93" s="14"/>
      <c r="C93" s="120" t="s">
        <v>709</v>
      </c>
      <c r="D93" s="121" t="s">
        <v>712</v>
      </c>
      <c r="F93" s="170"/>
      <c r="G93" s="170"/>
      <c r="H93" s="170"/>
      <c r="I93" s="170"/>
      <c r="J93" s="28">
        <f t="shared" si="20"/>
        <v>0</v>
      </c>
      <c r="K93" s="171"/>
      <c r="L93" s="170"/>
      <c r="M93" s="170"/>
      <c r="N93" s="170"/>
      <c r="O93" s="16"/>
      <c r="P93" s="15"/>
    </row>
    <row r="94" spans="1:16">
      <c r="C94" s="117" t="s">
        <v>253</v>
      </c>
      <c r="D94" s="118" t="s">
        <v>254</v>
      </c>
      <c r="F94" s="170"/>
      <c r="G94" s="170"/>
      <c r="H94" s="170"/>
      <c r="I94" s="170"/>
      <c r="J94" s="28">
        <f t="shared" si="20"/>
        <v>0</v>
      </c>
      <c r="K94" s="171"/>
      <c r="L94" s="170"/>
      <c r="M94" s="170"/>
      <c r="N94" s="170"/>
      <c r="O94" s="16" t="str">
        <f t="shared" si="21"/>
        <v/>
      </c>
      <c r="P94" s="15"/>
    </row>
    <row r="95" spans="1:16" outlineLevel="1">
      <c r="B95" s="35">
        <v>2410</v>
      </c>
      <c r="C95" s="27" t="s">
        <v>255</v>
      </c>
      <c r="F95" s="46">
        <f>SUM(F82:F94)</f>
        <v>0</v>
      </c>
      <c r="G95" s="46">
        <f>SUM(G82:G94)</f>
        <v>0</v>
      </c>
      <c r="H95" s="46">
        <f>SUM(H82:H94)</f>
        <v>0</v>
      </c>
      <c r="I95" s="46">
        <f>SUM(I82:I94)</f>
        <v>0</v>
      </c>
      <c r="J95" s="46">
        <f>SUM(J82:J94)</f>
        <v>0</v>
      </c>
      <c r="K95" s="114">
        <f>MAX(K82:K94)</f>
        <v>0</v>
      </c>
      <c r="L95" s="46">
        <f>SUM(L82:L94)</f>
        <v>0</v>
      </c>
      <c r="M95" s="46">
        <f>SUM(M82:M94)</f>
        <v>0</v>
      </c>
      <c r="N95" s="46">
        <f>SUM(N82:N94)</f>
        <v>0</v>
      </c>
      <c r="O95" s="16" t="str">
        <f t="shared" si="21"/>
        <v/>
      </c>
      <c r="P95" s="15"/>
    </row>
    <row r="96" spans="1:16" outlineLevel="1">
      <c r="J96" s="3"/>
      <c r="K96" s="113"/>
      <c r="O96" s="16"/>
      <c r="P96" s="43"/>
    </row>
    <row r="97" spans="1:16" outlineLevel="1">
      <c r="A97" s="27" t="s">
        <v>279</v>
      </c>
      <c r="C97" s="120" t="s">
        <v>280</v>
      </c>
      <c r="D97" s="121" t="s">
        <v>713</v>
      </c>
      <c r="F97" s="170"/>
      <c r="G97" s="170"/>
      <c r="H97" s="170"/>
      <c r="I97" s="170"/>
      <c r="J97" s="28">
        <f t="shared" ref="J97:J102" si="22">F97-G97-H97+I97</f>
        <v>0</v>
      </c>
      <c r="K97" s="171"/>
      <c r="L97" s="170"/>
      <c r="M97" s="170"/>
      <c r="N97" s="170"/>
      <c r="O97" s="16" t="str">
        <f t="shared" ref="O97:O103" si="23">IF(AND(OR(F97&lt;&gt;0,G97&lt;&gt;0,I97&lt;&gt;0,J97&lt;&gt;0),K97=0)=TRUE,"STORE COUNT MISSING",IF(AND(AND(F97=0,G97=0,I97=0,J97=0),K97&lt;&gt;0)=TRUE,"STORE COUNT SHOULD BE ZERO",""))</f>
        <v/>
      </c>
      <c r="P97" s="15"/>
    </row>
    <row r="98" spans="1:16" outlineLevel="1">
      <c r="C98" s="120" t="s">
        <v>281</v>
      </c>
      <c r="D98" s="121" t="s">
        <v>714</v>
      </c>
      <c r="F98" s="170"/>
      <c r="G98" s="170"/>
      <c r="H98" s="170"/>
      <c r="I98" s="170"/>
      <c r="J98" s="28">
        <f t="shared" si="22"/>
        <v>0</v>
      </c>
      <c r="K98" s="171"/>
      <c r="L98" s="170"/>
      <c r="M98" s="170"/>
      <c r="N98" s="170"/>
      <c r="O98" s="16" t="str">
        <f t="shared" si="23"/>
        <v/>
      </c>
      <c r="P98" s="15"/>
    </row>
    <row r="99" spans="1:16" outlineLevel="1">
      <c r="C99" s="120" t="s">
        <v>282</v>
      </c>
      <c r="D99" s="121" t="s">
        <v>715</v>
      </c>
      <c r="F99" s="170"/>
      <c r="G99" s="170"/>
      <c r="H99" s="170"/>
      <c r="I99" s="170"/>
      <c r="J99" s="28">
        <f t="shared" si="22"/>
        <v>0</v>
      </c>
      <c r="K99" s="171"/>
      <c r="L99" s="170"/>
      <c r="M99" s="170"/>
      <c r="N99" s="170"/>
      <c r="O99" s="16" t="str">
        <f t="shared" si="23"/>
        <v/>
      </c>
      <c r="P99" s="15"/>
    </row>
    <row r="100" spans="1:16" outlineLevel="1">
      <c r="C100" s="120" t="s">
        <v>283</v>
      </c>
      <c r="D100" s="121" t="s">
        <v>284</v>
      </c>
      <c r="F100" s="170"/>
      <c r="G100" s="170"/>
      <c r="H100" s="170"/>
      <c r="I100" s="170"/>
      <c r="J100" s="28">
        <f t="shared" si="22"/>
        <v>0</v>
      </c>
      <c r="K100" s="171"/>
      <c r="L100" s="170"/>
      <c r="M100" s="170"/>
      <c r="N100" s="170"/>
      <c r="O100" s="16" t="str">
        <f t="shared" si="23"/>
        <v/>
      </c>
      <c r="P100" s="15"/>
    </row>
    <row r="101" spans="1:16" outlineLevel="1">
      <c r="C101" s="120" t="s">
        <v>285</v>
      </c>
      <c r="D101" s="121" t="s">
        <v>286</v>
      </c>
      <c r="F101" s="170"/>
      <c r="G101" s="170"/>
      <c r="H101" s="170"/>
      <c r="I101" s="170"/>
      <c r="J101" s="28">
        <f t="shared" si="22"/>
        <v>0</v>
      </c>
      <c r="K101" s="171"/>
      <c r="L101" s="170"/>
      <c r="M101" s="170"/>
      <c r="N101" s="170"/>
      <c r="O101" s="16" t="str">
        <f t="shared" si="23"/>
        <v/>
      </c>
      <c r="P101" s="15"/>
    </row>
    <row r="102" spans="1:16">
      <c r="C102" s="117" t="s">
        <v>287</v>
      </c>
      <c r="D102" s="118" t="s">
        <v>288</v>
      </c>
      <c r="F102" s="170"/>
      <c r="G102" s="170"/>
      <c r="H102" s="170"/>
      <c r="I102" s="170"/>
      <c r="J102" s="28">
        <f t="shared" si="22"/>
        <v>0</v>
      </c>
      <c r="K102" s="171"/>
      <c r="L102" s="170"/>
      <c r="M102" s="170"/>
      <c r="N102" s="170"/>
      <c r="O102" s="16" t="str">
        <f t="shared" si="23"/>
        <v/>
      </c>
      <c r="P102" s="15"/>
    </row>
    <row r="103" spans="1:16" outlineLevel="1">
      <c r="B103" s="35">
        <v>2420</v>
      </c>
      <c r="C103" s="27" t="s">
        <v>289</v>
      </c>
      <c r="F103" s="46">
        <f>SUM(F97:F102)</f>
        <v>0</v>
      </c>
      <c r="G103" s="46">
        <f>SUM(G97:G102)</f>
        <v>0</v>
      </c>
      <c r="H103" s="46">
        <f>SUM(H97:H102)</f>
        <v>0</v>
      </c>
      <c r="I103" s="46">
        <f>SUM(I97:I102)</f>
        <v>0</v>
      </c>
      <c r="J103" s="46">
        <f>SUM(J97:J102)</f>
        <v>0</v>
      </c>
      <c r="K103" s="114">
        <f>MAX(K97:K102)</f>
        <v>0</v>
      </c>
      <c r="L103" s="46">
        <f>SUM(L97:L102)</f>
        <v>0</v>
      </c>
      <c r="M103" s="46">
        <f>SUM(M97:M102)</f>
        <v>0</v>
      </c>
      <c r="N103" s="46">
        <f>SUM(N97:N102)</f>
        <v>0</v>
      </c>
      <c r="O103" s="16" t="str">
        <f t="shared" si="23"/>
        <v/>
      </c>
      <c r="P103" s="15"/>
    </row>
    <row r="104" spans="1:16" outlineLevel="1">
      <c r="B104" s="35"/>
      <c r="C104" s="27"/>
      <c r="F104" s="48"/>
      <c r="G104" s="48"/>
      <c r="H104" s="48"/>
      <c r="I104" s="48"/>
      <c r="J104" s="28"/>
      <c r="K104" s="115"/>
      <c r="L104" s="48"/>
      <c r="M104" s="48"/>
      <c r="N104" s="48"/>
      <c r="O104" s="16"/>
      <c r="P104" s="15"/>
    </row>
    <row r="105" spans="1:16" outlineLevel="1">
      <c r="A105" s="27" t="s">
        <v>290</v>
      </c>
      <c r="C105" s="120" t="s">
        <v>291</v>
      </c>
      <c r="D105" s="121" t="s">
        <v>292</v>
      </c>
      <c r="F105" s="170"/>
      <c r="G105" s="170"/>
      <c r="H105" s="170"/>
      <c r="I105" s="170"/>
      <c r="J105" s="28">
        <f t="shared" ref="J105:J111" si="24">F105-G105-H105+I105</f>
        <v>0</v>
      </c>
      <c r="K105" s="171"/>
      <c r="L105" s="170"/>
      <c r="M105" s="170"/>
      <c r="N105" s="170"/>
      <c r="O105" s="16" t="str">
        <f t="shared" ref="O105:O114" si="25">IF(AND(OR(F105&lt;&gt;0,G105&lt;&gt;0,I105&lt;&gt;0,J105&lt;&gt;0),K105=0)=TRUE,"STORE COUNT MISSING",IF(AND(AND(F105=0,G105=0,I105=0,J105=0),K105&lt;&gt;0)=TRUE,"STORE COUNT SHOULD BE ZERO",""))</f>
        <v/>
      </c>
      <c r="P105" s="15"/>
    </row>
    <row r="106" spans="1:16" outlineLevel="1">
      <c r="C106" s="120" t="s">
        <v>293</v>
      </c>
      <c r="D106" s="121" t="s">
        <v>294</v>
      </c>
      <c r="F106" s="170"/>
      <c r="G106" s="170"/>
      <c r="H106" s="170"/>
      <c r="I106" s="170"/>
      <c r="J106" s="28">
        <f t="shared" si="24"/>
        <v>0</v>
      </c>
      <c r="K106" s="171"/>
      <c r="L106" s="170"/>
      <c r="M106" s="170"/>
      <c r="N106" s="170"/>
      <c r="O106" s="16" t="str">
        <f t="shared" si="25"/>
        <v/>
      </c>
      <c r="P106" s="15"/>
    </row>
    <row r="107" spans="1:16" outlineLevel="1">
      <c r="C107" s="120" t="s">
        <v>295</v>
      </c>
      <c r="D107" s="121" t="s">
        <v>716</v>
      </c>
      <c r="F107" s="170"/>
      <c r="G107" s="170"/>
      <c r="H107" s="170"/>
      <c r="I107" s="170"/>
      <c r="J107" s="28">
        <f t="shared" si="24"/>
        <v>0</v>
      </c>
      <c r="K107" s="171"/>
      <c r="L107" s="170"/>
      <c r="M107" s="170"/>
      <c r="N107" s="170"/>
      <c r="O107" s="16" t="str">
        <f t="shared" si="25"/>
        <v/>
      </c>
      <c r="P107" s="15"/>
    </row>
    <row r="108" spans="1:16" outlineLevel="1">
      <c r="C108" s="120" t="s">
        <v>296</v>
      </c>
      <c r="D108" s="121" t="s">
        <v>297</v>
      </c>
      <c r="F108" s="170"/>
      <c r="G108" s="170"/>
      <c r="H108" s="170"/>
      <c r="I108" s="170"/>
      <c r="J108" s="28">
        <f t="shared" si="24"/>
        <v>0</v>
      </c>
      <c r="K108" s="171"/>
      <c r="L108" s="170"/>
      <c r="M108" s="170"/>
      <c r="N108" s="170"/>
      <c r="O108" s="16" t="str">
        <f t="shared" si="25"/>
        <v/>
      </c>
      <c r="P108" s="15"/>
    </row>
    <row r="109" spans="1:16" outlineLevel="1">
      <c r="C109" s="120" t="s">
        <v>298</v>
      </c>
      <c r="D109" s="121" t="s">
        <v>299</v>
      </c>
      <c r="F109" s="170"/>
      <c r="G109" s="170"/>
      <c r="H109" s="170"/>
      <c r="I109" s="170"/>
      <c r="J109" s="28">
        <f t="shared" si="24"/>
        <v>0</v>
      </c>
      <c r="K109" s="171"/>
      <c r="L109" s="170"/>
      <c r="M109" s="170"/>
      <c r="N109" s="170"/>
      <c r="O109" s="16" t="str">
        <f t="shared" si="25"/>
        <v/>
      </c>
      <c r="P109" s="15"/>
    </row>
    <row r="110" spans="1:16" outlineLevel="1">
      <c r="B110" s="14"/>
      <c r="C110" s="120" t="s">
        <v>717</v>
      </c>
      <c r="D110" s="121" t="s">
        <v>718</v>
      </c>
      <c r="E110" s="244"/>
      <c r="F110" s="170"/>
      <c r="G110" s="170"/>
      <c r="H110" s="170"/>
      <c r="I110" s="170"/>
      <c r="J110" s="28">
        <f t="shared" si="24"/>
        <v>0</v>
      </c>
      <c r="K110" s="171"/>
      <c r="L110" s="170"/>
      <c r="M110" s="170"/>
      <c r="N110" s="170"/>
      <c r="O110" s="16"/>
      <c r="P110" s="15"/>
    </row>
    <row r="111" spans="1:16">
      <c r="C111" s="117" t="s">
        <v>300</v>
      </c>
      <c r="D111" s="118" t="s">
        <v>301</v>
      </c>
      <c r="F111" s="170"/>
      <c r="G111" s="170"/>
      <c r="H111" s="170"/>
      <c r="I111" s="170"/>
      <c r="J111" s="28">
        <f t="shared" si="24"/>
        <v>0</v>
      </c>
      <c r="K111" s="171"/>
      <c r="L111" s="170"/>
      <c r="M111" s="170"/>
      <c r="N111" s="170"/>
      <c r="O111" s="16" t="str">
        <f t="shared" si="25"/>
        <v/>
      </c>
      <c r="P111" s="15"/>
    </row>
    <row r="112" spans="1:16" outlineLevel="1">
      <c r="B112" s="35">
        <v>2430</v>
      </c>
      <c r="C112" s="27" t="s">
        <v>302</v>
      </c>
      <c r="F112" s="46">
        <f>SUM(F105:F111)</f>
        <v>0</v>
      </c>
      <c r="G112" s="46">
        <f>SUM(G105:G111)</f>
        <v>0</v>
      </c>
      <c r="H112" s="46">
        <f>SUM(H105:H111)</f>
        <v>0</v>
      </c>
      <c r="I112" s="46">
        <f>SUM(I105:I111)</f>
        <v>0</v>
      </c>
      <c r="J112" s="46">
        <f>SUM(J105:J111)</f>
        <v>0</v>
      </c>
      <c r="K112" s="114">
        <f>MAX(K105:K111)</f>
        <v>0</v>
      </c>
      <c r="L112" s="46">
        <f>SUM(L105:L111)</f>
        <v>0</v>
      </c>
      <c r="M112" s="46">
        <f>SUM(M105:M111)</f>
        <v>0</v>
      </c>
      <c r="N112" s="46">
        <f>SUM(N105:N111)</f>
        <v>0</v>
      </c>
      <c r="O112" s="16" t="str">
        <f t="shared" si="25"/>
        <v/>
      </c>
      <c r="P112" s="15"/>
    </row>
    <row r="113" spans="1:16" ht="14.25" customHeight="1" outlineLevel="1">
      <c r="B113" s="21">
        <v>2439</v>
      </c>
      <c r="C113" s="7" t="s">
        <v>113</v>
      </c>
      <c r="D113" s="21"/>
      <c r="F113" s="170"/>
      <c r="G113" s="170"/>
      <c r="H113" s="170"/>
      <c r="I113" s="170"/>
      <c r="J113" s="28">
        <f>F113-G113-H113+I113</f>
        <v>0</v>
      </c>
      <c r="K113" s="171"/>
      <c r="L113" s="170"/>
      <c r="M113" s="170"/>
      <c r="N113" s="170"/>
      <c r="O113" s="16" t="str">
        <f t="shared" si="25"/>
        <v/>
      </c>
      <c r="P113" s="15"/>
    </row>
    <row r="114" spans="1:16">
      <c r="A114" s="4">
        <v>2440</v>
      </c>
      <c r="B114" s="2" t="s">
        <v>303</v>
      </c>
      <c r="C114" s="1"/>
      <c r="D114" s="1"/>
      <c r="F114" s="46">
        <f>F95+F103+SUM(F112:F113)</f>
        <v>0</v>
      </c>
      <c r="G114" s="46">
        <f t="shared" ref="G114:J114" si="26">G95+G103+SUM(G112:G113)</f>
        <v>0</v>
      </c>
      <c r="H114" s="46">
        <f t="shared" si="26"/>
        <v>0</v>
      </c>
      <c r="I114" s="46">
        <f t="shared" si="26"/>
        <v>0</v>
      </c>
      <c r="J114" s="46">
        <f t="shared" si="26"/>
        <v>0</v>
      </c>
      <c r="K114" s="47">
        <f>MAX(K95,K103,K112,K113)</f>
        <v>0</v>
      </c>
      <c r="L114" s="46">
        <f t="shared" ref="L114" si="27">L95+L103+SUM(L112:L113)</f>
        <v>0</v>
      </c>
      <c r="M114" s="46">
        <f t="shared" ref="M114" si="28">M95+M103+SUM(M112:M113)</f>
        <v>0</v>
      </c>
      <c r="N114" s="46">
        <f t="shared" ref="N114" si="29">N95+N103+SUM(N112:N113)</f>
        <v>0</v>
      </c>
      <c r="O114" s="16" t="str">
        <f t="shared" si="25"/>
        <v/>
      </c>
      <c r="P114" s="15"/>
    </row>
    <row r="115" spans="1:16">
      <c r="A115" s="4"/>
      <c r="B115" s="2"/>
      <c r="C115" s="1"/>
      <c r="D115" s="1"/>
      <c r="F115" s="48"/>
      <c r="G115" s="48"/>
      <c r="H115" s="49"/>
      <c r="I115" s="48"/>
      <c r="J115" s="48"/>
      <c r="K115" s="115"/>
      <c r="L115" s="49"/>
      <c r="O115" s="16"/>
      <c r="P115" s="43"/>
    </row>
    <row r="116" spans="1:16" outlineLevel="1">
      <c r="A116" s="27" t="s">
        <v>304</v>
      </c>
      <c r="C116" s="120" t="s">
        <v>587</v>
      </c>
      <c r="D116" s="122" t="s">
        <v>586</v>
      </c>
      <c r="F116" s="170"/>
      <c r="G116" s="170"/>
      <c r="H116" s="170"/>
      <c r="I116" s="170"/>
      <c r="J116" s="28">
        <f t="shared" ref="J116:J125" si="30">F116-G116-H116+I116</f>
        <v>0</v>
      </c>
      <c r="K116" s="171"/>
      <c r="L116" s="170"/>
      <c r="M116" s="170"/>
      <c r="N116" s="170"/>
      <c r="O116" s="16"/>
      <c r="P116" s="43"/>
    </row>
    <row r="117" spans="1:16" outlineLevel="1">
      <c r="C117" s="120" t="s">
        <v>305</v>
      </c>
      <c r="D117" s="122" t="s">
        <v>719</v>
      </c>
      <c r="F117" s="170"/>
      <c r="G117" s="170"/>
      <c r="H117" s="170"/>
      <c r="I117" s="170"/>
      <c r="J117" s="28">
        <f t="shared" si="30"/>
        <v>0</v>
      </c>
      <c r="K117" s="171"/>
      <c r="L117" s="170"/>
      <c r="M117" s="170"/>
      <c r="N117" s="170"/>
      <c r="O117" s="16" t="str">
        <f t="shared" ref="O117:O126" si="31">IF(AND(OR(F117&lt;&gt;0,G117&lt;&gt;0,I117&lt;&gt;0,J117&lt;&gt;0),K117=0)=TRUE,"STORE COUNT MISSING",IF(AND(AND(F117=0,G117=0,I117=0,J117=0),K117&lt;&gt;0)=TRUE,"STORE COUNT SHOULD BE ZERO",""))</f>
        <v/>
      </c>
      <c r="P117" s="15"/>
    </row>
    <row r="118" spans="1:16" outlineLevel="1">
      <c r="A118" s="4"/>
      <c r="C118" s="120" t="s">
        <v>306</v>
      </c>
      <c r="D118" s="122" t="s">
        <v>307</v>
      </c>
      <c r="F118" s="170"/>
      <c r="G118" s="170"/>
      <c r="H118" s="170"/>
      <c r="I118" s="170"/>
      <c r="J118" s="28">
        <f t="shared" si="30"/>
        <v>0</v>
      </c>
      <c r="K118" s="171"/>
      <c r="L118" s="170"/>
      <c r="M118" s="170"/>
      <c r="N118" s="170"/>
      <c r="O118" s="16" t="str">
        <f t="shared" si="31"/>
        <v/>
      </c>
      <c r="P118" s="15"/>
    </row>
    <row r="119" spans="1:16" outlineLevel="1">
      <c r="A119" s="4"/>
      <c r="C119" s="120" t="s">
        <v>308</v>
      </c>
      <c r="D119" s="122" t="s">
        <v>309</v>
      </c>
      <c r="F119" s="170"/>
      <c r="G119" s="170"/>
      <c r="H119" s="170"/>
      <c r="I119" s="170"/>
      <c r="J119" s="28">
        <f t="shared" si="30"/>
        <v>0</v>
      </c>
      <c r="K119" s="171"/>
      <c r="L119" s="170"/>
      <c r="M119" s="170"/>
      <c r="N119" s="170"/>
      <c r="O119" s="16" t="str">
        <f t="shared" si="31"/>
        <v/>
      </c>
      <c r="P119" s="15"/>
    </row>
    <row r="120" spans="1:16" outlineLevel="1">
      <c r="A120" s="4"/>
      <c r="C120" s="120" t="s">
        <v>310</v>
      </c>
      <c r="D120" s="122" t="s">
        <v>720</v>
      </c>
      <c r="F120" s="170"/>
      <c r="G120" s="170"/>
      <c r="H120" s="170"/>
      <c r="I120" s="170"/>
      <c r="J120" s="28">
        <f t="shared" si="30"/>
        <v>0</v>
      </c>
      <c r="K120" s="171"/>
      <c r="L120" s="170"/>
      <c r="M120" s="170"/>
      <c r="N120" s="170"/>
      <c r="O120" s="16" t="str">
        <f t="shared" si="31"/>
        <v/>
      </c>
      <c r="P120" s="15"/>
    </row>
    <row r="121" spans="1:16" outlineLevel="1">
      <c r="A121" s="4"/>
      <c r="C121" s="120" t="s">
        <v>311</v>
      </c>
      <c r="D121" s="122" t="s">
        <v>312</v>
      </c>
      <c r="F121" s="170"/>
      <c r="G121" s="170"/>
      <c r="H121" s="170"/>
      <c r="I121" s="170"/>
      <c r="J121" s="28">
        <f t="shared" si="30"/>
        <v>0</v>
      </c>
      <c r="K121" s="171"/>
      <c r="L121" s="170"/>
      <c r="M121" s="170"/>
      <c r="N121" s="170"/>
      <c r="O121" s="16" t="str">
        <f t="shared" si="31"/>
        <v/>
      </c>
      <c r="P121" s="15"/>
    </row>
    <row r="122" spans="1:16" outlineLevel="1">
      <c r="A122" s="4"/>
      <c r="C122" s="120" t="s">
        <v>313</v>
      </c>
      <c r="D122" s="122" t="s">
        <v>721</v>
      </c>
      <c r="F122" s="170"/>
      <c r="G122" s="170"/>
      <c r="H122" s="170"/>
      <c r="I122" s="170"/>
      <c r="J122" s="28">
        <f t="shared" si="30"/>
        <v>0</v>
      </c>
      <c r="K122" s="171"/>
      <c r="L122" s="170"/>
      <c r="M122" s="170"/>
      <c r="N122" s="170"/>
      <c r="O122" s="16" t="str">
        <f t="shared" si="31"/>
        <v/>
      </c>
      <c r="P122" s="15"/>
    </row>
    <row r="123" spans="1:16" outlineLevel="1">
      <c r="A123" s="4"/>
      <c r="C123" s="120" t="s">
        <v>314</v>
      </c>
      <c r="D123" s="122" t="s">
        <v>315</v>
      </c>
      <c r="F123" s="170"/>
      <c r="G123" s="170"/>
      <c r="H123" s="170"/>
      <c r="I123" s="170"/>
      <c r="J123" s="28">
        <f t="shared" si="30"/>
        <v>0</v>
      </c>
      <c r="K123" s="171"/>
      <c r="L123" s="170"/>
      <c r="M123" s="170"/>
      <c r="N123" s="170"/>
      <c r="O123" s="16" t="str">
        <f t="shared" si="31"/>
        <v/>
      </c>
      <c r="P123" s="15"/>
    </row>
    <row r="124" spans="1:16" outlineLevel="1">
      <c r="B124" s="6"/>
      <c r="C124" s="120" t="s">
        <v>722</v>
      </c>
      <c r="D124" s="122" t="s">
        <v>723</v>
      </c>
      <c r="F124" s="170"/>
      <c r="G124" s="170"/>
      <c r="H124" s="170"/>
      <c r="I124" s="170"/>
      <c r="J124" s="28">
        <f t="shared" si="30"/>
        <v>0</v>
      </c>
      <c r="K124" s="171"/>
      <c r="L124" s="170"/>
      <c r="M124" s="170"/>
      <c r="N124" s="170"/>
      <c r="O124" s="16"/>
      <c r="P124" s="15"/>
    </row>
    <row r="125" spans="1:16">
      <c r="A125" s="4"/>
      <c r="C125" s="117">
        <v>2445</v>
      </c>
      <c r="D125" s="117" t="s">
        <v>316</v>
      </c>
      <c r="F125" s="170"/>
      <c r="G125" s="170"/>
      <c r="H125" s="170"/>
      <c r="I125" s="170"/>
      <c r="J125" s="28">
        <f t="shared" si="30"/>
        <v>0</v>
      </c>
      <c r="K125" s="171"/>
      <c r="L125" s="170"/>
      <c r="M125" s="170"/>
      <c r="N125" s="170"/>
      <c r="O125" s="16" t="str">
        <f t="shared" si="31"/>
        <v/>
      </c>
      <c r="P125" s="15"/>
    </row>
    <row r="126" spans="1:16">
      <c r="A126" s="4">
        <v>2450</v>
      </c>
      <c r="B126" s="2" t="s">
        <v>317</v>
      </c>
      <c r="C126" s="1"/>
      <c r="D126" s="1"/>
      <c r="F126" s="46">
        <f>SUM(F116:F125)</f>
        <v>0</v>
      </c>
      <c r="G126" s="46">
        <f>SUM(G116:G125)</f>
        <v>0</v>
      </c>
      <c r="H126" s="46">
        <f>SUM(H116:H125)</f>
        <v>0</v>
      </c>
      <c r="I126" s="46">
        <f>SUM(I116:I125)</f>
        <v>0</v>
      </c>
      <c r="J126" s="46">
        <f>SUM(J116:J125)</f>
        <v>0</v>
      </c>
      <c r="K126" s="114">
        <f>MAX(K116:K125)</f>
        <v>0</v>
      </c>
      <c r="L126" s="46">
        <f>SUM(L116:L125)</f>
        <v>0</v>
      </c>
      <c r="M126" s="46">
        <f>SUM(M116:M125)</f>
        <v>0</v>
      </c>
      <c r="N126" s="46">
        <f>SUM(N116:N125)</f>
        <v>0</v>
      </c>
      <c r="O126" s="16" t="str">
        <f t="shared" si="31"/>
        <v/>
      </c>
      <c r="P126" s="15"/>
    </row>
    <row r="127" spans="1:16">
      <c r="A127" s="21"/>
      <c r="F127" s="50"/>
      <c r="G127" s="50"/>
      <c r="H127" s="51"/>
      <c r="I127" s="50"/>
      <c r="J127" s="50"/>
      <c r="K127" s="51"/>
      <c r="L127" s="51"/>
      <c r="O127" s="16"/>
      <c r="P127" s="43"/>
    </row>
    <row r="128" spans="1:16" outlineLevel="1">
      <c r="A128" s="27" t="s">
        <v>318</v>
      </c>
      <c r="C128" s="120" t="s">
        <v>319</v>
      </c>
      <c r="D128" s="121" t="s">
        <v>320</v>
      </c>
      <c r="F128" s="170"/>
      <c r="G128" s="170"/>
      <c r="H128" s="170"/>
      <c r="I128" s="170"/>
      <c r="J128" s="28">
        <f t="shared" ref="J128:J137" si="32">F128-G128-H128+I128</f>
        <v>0</v>
      </c>
      <c r="K128" s="171"/>
      <c r="L128" s="170"/>
      <c r="M128" s="170"/>
      <c r="N128" s="170"/>
      <c r="O128" s="16" t="str">
        <f t="shared" ref="O128:O138" si="33">IF(AND(OR(F128&lt;&gt;0,G128&lt;&gt;0,I128&lt;&gt;0,J128&lt;&gt;0),K128=0)=TRUE,"STORE COUNT MISSING",IF(AND(AND(F128=0,G128=0,I128=0,J128=0),K128&lt;&gt;0)=TRUE,"STORE COUNT SHOULD BE ZERO",""))</f>
        <v/>
      </c>
      <c r="P128" s="15"/>
    </row>
    <row r="129" spans="1:16" outlineLevel="1">
      <c r="A129" s="21"/>
      <c r="C129" s="120" t="s">
        <v>321</v>
      </c>
      <c r="D129" s="121" t="s">
        <v>724</v>
      </c>
      <c r="F129" s="170"/>
      <c r="G129" s="170"/>
      <c r="H129" s="170"/>
      <c r="I129" s="170"/>
      <c r="J129" s="28">
        <f t="shared" si="32"/>
        <v>0</v>
      </c>
      <c r="K129" s="171"/>
      <c r="L129" s="170"/>
      <c r="M129" s="170"/>
      <c r="N129" s="170"/>
      <c r="O129" s="16" t="str">
        <f t="shared" si="33"/>
        <v/>
      </c>
      <c r="P129" s="15"/>
    </row>
    <row r="130" spans="1:16" outlineLevel="1">
      <c r="A130" s="21"/>
      <c r="C130" s="120" t="s">
        <v>322</v>
      </c>
      <c r="D130" s="121" t="s">
        <v>323</v>
      </c>
      <c r="F130" s="170"/>
      <c r="G130" s="170"/>
      <c r="H130" s="170"/>
      <c r="I130" s="170"/>
      <c r="J130" s="28">
        <f t="shared" si="32"/>
        <v>0</v>
      </c>
      <c r="K130" s="171"/>
      <c r="L130" s="170"/>
      <c r="M130" s="170"/>
      <c r="N130" s="170"/>
      <c r="O130" s="16" t="str">
        <f t="shared" si="33"/>
        <v/>
      </c>
      <c r="P130" s="15"/>
    </row>
    <row r="131" spans="1:16" outlineLevel="1">
      <c r="A131" s="21"/>
      <c r="C131" s="120" t="s">
        <v>324</v>
      </c>
      <c r="D131" s="121" t="s">
        <v>325</v>
      </c>
      <c r="F131" s="170"/>
      <c r="G131" s="170"/>
      <c r="H131" s="170"/>
      <c r="I131" s="170"/>
      <c r="J131" s="28">
        <f t="shared" si="32"/>
        <v>0</v>
      </c>
      <c r="K131" s="171"/>
      <c r="L131" s="170"/>
      <c r="M131" s="170"/>
      <c r="N131" s="170"/>
      <c r="O131" s="16" t="str">
        <f t="shared" si="33"/>
        <v/>
      </c>
      <c r="P131" s="15"/>
    </row>
    <row r="132" spans="1:16" outlineLevel="1">
      <c r="A132" s="21"/>
      <c r="C132" s="120" t="s">
        <v>326</v>
      </c>
      <c r="D132" s="121" t="s">
        <v>725</v>
      </c>
      <c r="F132" s="170"/>
      <c r="G132" s="170"/>
      <c r="H132" s="170"/>
      <c r="I132" s="170"/>
      <c r="J132" s="28">
        <f t="shared" si="32"/>
        <v>0</v>
      </c>
      <c r="K132" s="171"/>
      <c r="L132" s="170"/>
      <c r="M132" s="170"/>
      <c r="N132" s="170"/>
      <c r="O132" s="16" t="str">
        <f t="shared" si="33"/>
        <v/>
      </c>
      <c r="P132" s="15"/>
    </row>
    <row r="133" spans="1:16" outlineLevel="1">
      <c r="A133" s="21"/>
      <c r="C133" s="120" t="s">
        <v>327</v>
      </c>
      <c r="D133" s="121" t="s">
        <v>484</v>
      </c>
      <c r="F133" s="170"/>
      <c r="G133" s="170"/>
      <c r="H133" s="170"/>
      <c r="I133" s="170"/>
      <c r="J133" s="28">
        <f t="shared" si="32"/>
        <v>0</v>
      </c>
      <c r="K133" s="171"/>
      <c r="L133" s="170"/>
      <c r="M133" s="170"/>
      <c r="N133" s="170"/>
      <c r="O133" s="16" t="str">
        <f t="shared" si="33"/>
        <v/>
      </c>
      <c r="P133" s="15"/>
    </row>
    <row r="134" spans="1:16" outlineLevel="1">
      <c r="A134" s="21"/>
      <c r="C134" s="120" t="s">
        <v>328</v>
      </c>
      <c r="D134" s="121" t="s">
        <v>329</v>
      </c>
      <c r="F134" s="170"/>
      <c r="G134" s="170"/>
      <c r="H134" s="170"/>
      <c r="I134" s="170"/>
      <c r="J134" s="28">
        <f t="shared" si="32"/>
        <v>0</v>
      </c>
      <c r="K134" s="171"/>
      <c r="L134" s="170"/>
      <c r="M134" s="170"/>
      <c r="N134" s="170"/>
      <c r="O134" s="16" t="str">
        <f t="shared" si="33"/>
        <v/>
      </c>
      <c r="P134" s="15"/>
    </row>
    <row r="135" spans="1:16" outlineLevel="1">
      <c r="A135" s="21"/>
      <c r="C135" s="120" t="s">
        <v>330</v>
      </c>
      <c r="D135" s="121" t="s">
        <v>726</v>
      </c>
      <c r="F135" s="170"/>
      <c r="G135" s="170"/>
      <c r="H135" s="170"/>
      <c r="I135" s="170"/>
      <c r="J135" s="28">
        <f t="shared" si="32"/>
        <v>0</v>
      </c>
      <c r="K135" s="171"/>
      <c r="L135" s="170"/>
      <c r="M135" s="170"/>
      <c r="N135" s="170"/>
      <c r="O135" s="16" t="str">
        <f t="shared" si="33"/>
        <v/>
      </c>
      <c r="P135" s="15"/>
    </row>
    <row r="136" spans="1:16" outlineLevel="1">
      <c r="A136" s="21"/>
      <c r="B136" s="6"/>
      <c r="C136" s="120" t="s">
        <v>727</v>
      </c>
      <c r="D136" s="121" t="s">
        <v>728</v>
      </c>
      <c r="F136" s="170"/>
      <c r="G136" s="170"/>
      <c r="H136" s="170"/>
      <c r="I136" s="170"/>
      <c r="J136" s="28">
        <f t="shared" si="32"/>
        <v>0</v>
      </c>
      <c r="K136" s="171"/>
      <c r="L136" s="170"/>
      <c r="M136" s="170"/>
      <c r="N136" s="170"/>
      <c r="O136" s="16"/>
      <c r="P136" s="15"/>
    </row>
    <row r="137" spans="1:16">
      <c r="A137" s="21"/>
      <c r="C137" s="117" t="s">
        <v>331</v>
      </c>
      <c r="D137" s="118" t="s">
        <v>332</v>
      </c>
      <c r="F137" s="170"/>
      <c r="G137" s="170"/>
      <c r="H137" s="170"/>
      <c r="I137" s="170"/>
      <c r="J137" s="28">
        <f t="shared" si="32"/>
        <v>0</v>
      </c>
      <c r="K137" s="171"/>
      <c r="L137" s="170"/>
      <c r="M137" s="170"/>
      <c r="N137" s="170"/>
      <c r="O137" s="16" t="str">
        <f t="shared" si="33"/>
        <v/>
      </c>
      <c r="P137" s="15"/>
    </row>
    <row r="138" spans="1:16" outlineLevel="1">
      <c r="A138" s="21"/>
      <c r="B138" s="35">
        <v>2460</v>
      </c>
      <c r="C138" s="27" t="s">
        <v>152</v>
      </c>
      <c r="D138" s="27"/>
      <c r="F138" s="46">
        <f>SUM(F128:F137)</f>
        <v>0</v>
      </c>
      <c r="G138" s="46">
        <f>SUM(G128:G137)</f>
        <v>0</v>
      </c>
      <c r="H138" s="46">
        <f>SUM(H128:H137)</f>
        <v>0</v>
      </c>
      <c r="I138" s="52">
        <f>SUM(I128:I137)</f>
        <v>0</v>
      </c>
      <c r="J138" s="53">
        <f>SUM(J128:J137)</f>
        <v>0</v>
      </c>
      <c r="K138" s="47">
        <f>MAX(K128:K137)</f>
        <v>0</v>
      </c>
      <c r="L138" s="46">
        <f>SUM(L128:L137)</f>
        <v>0</v>
      </c>
      <c r="M138" s="46">
        <f>SUM(M128:M137)</f>
        <v>0</v>
      </c>
      <c r="N138" s="46">
        <f>SUM(N128:N137)</f>
        <v>0</v>
      </c>
      <c r="O138" s="16" t="str">
        <f t="shared" si="33"/>
        <v/>
      </c>
      <c r="P138" s="15"/>
    </row>
    <row r="139" spans="1:16" ht="13.5" customHeight="1" outlineLevel="1" collapsed="1">
      <c r="A139" s="21"/>
      <c r="J139" s="37"/>
      <c r="O139" s="16"/>
      <c r="P139" s="43"/>
    </row>
    <row r="140" spans="1:16" outlineLevel="1">
      <c r="E140" s="4"/>
      <c r="F140" s="4">
        <v>2</v>
      </c>
      <c r="G140" s="4">
        <v>3</v>
      </c>
      <c r="H140" s="4">
        <v>7</v>
      </c>
      <c r="I140" s="4">
        <v>4</v>
      </c>
      <c r="J140" s="4">
        <v>5</v>
      </c>
      <c r="K140" s="4">
        <v>6</v>
      </c>
      <c r="L140" s="4">
        <v>8</v>
      </c>
      <c r="M140" s="4">
        <v>9</v>
      </c>
      <c r="N140" s="4">
        <v>10</v>
      </c>
      <c r="O140" s="16"/>
      <c r="P140" s="43"/>
    </row>
    <row r="141" spans="1:16" outlineLevel="1">
      <c r="E141" s="4"/>
      <c r="F141" s="4"/>
      <c r="G141" s="4"/>
      <c r="H141" s="8" t="s">
        <v>256</v>
      </c>
      <c r="I141" s="4"/>
      <c r="J141" s="4"/>
      <c r="K141" s="8" t="s">
        <v>172</v>
      </c>
      <c r="L141" s="8" t="s">
        <v>257</v>
      </c>
      <c r="M141" s="21" t="s">
        <v>258</v>
      </c>
      <c r="N141" s="21" t="s">
        <v>258</v>
      </c>
      <c r="O141" s="16"/>
      <c r="P141" s="43"/>
    </row>
    <row r="142" spans="1:16" outlineLevel="1">
      <c r="A142" s="4"/>
      <c r="B142" s="4"/>
      <c r="C142" s="4"/>
      <c r="E142" s="8"/>
      <c r="F142" s="21"/>
      <c r="G142" s="8" t="s">
        <v>142</v>
      </c>
      <c r="H142" s="21" t="s">
        <v>259</v>
      </c>
      <c r="I142" s="8" t="s">
        <v>143</v>
      </c>
      <c r="J142" s="8" t="s">
        <v>116</v>
      </c>
      <c r="K142" s="44" t="s">
        <v>260</v>
      </c>
      <c r="L142" s="44" t="s">
        <v>261</v>
      </c>
      <c r="M142" s="8" t="s">
        <v>262</v>
      </c>
      <c r="N142" s="8" t="s">
        <v>263</v>
      </c>
      <c r="O142" s="16"/>
      <c r="P142" s="43"/>
    </row>
    <row r="143" spans="1:16" outlineLevel="1">
      <c r="A143" s="5"/>
      <c r="B143" s="5"/>
      <c r="C143" s="5"/>
      <c r="E143" s="9"/>
      <c r="F143" s="23" t="s">
        <v>146</v>
      </c>
      <c r="G143" s="9" t="s">
        <v>147</v>
      </c>
      <c r="H143" s="23" t="s">
        <v>264</v>
      </c>
      <c r="I143" s="9" t="s">
        <v>148</v>
      </c>
      <c r="J143" s="9" t="s">
        <v>278</v>
      </c>
      <c r="K143" s="9" t="s">
        <v>110</v>
      </c>
      <c r="L143" s="9" t="s">
        <v>265</v>
      </c>
      <c r="M143" s="9" t="s">
        <v>266</v>
      </c>
      <c r="N143" s="9" t="s">
        <v>267</v>
      </c>
      <c r="O143" s="16"/>
      <c r="P143" s="43"/>
    </row>
    <row r="144" spans="1:16" ht="13.5" customHeight="1" outlineLevel="1">
      <c r="A144" s="21"/>
      <c r="J144" s="37"/>
      <c r="O144" s="16"/>
      <c r="P144" s="43"/>
    </row>
    <row r="145" spans="1:16" outlineLevel="1">
      <c r="A145" s="27" t="s">
        <v>333</v>
      </c>
      <c r="C145" s="120">
        <v>1501</v>
      </c>
      <c r="D145" s="121" t="s">
        <v>334</v>
      </c>
      <c r="F145" s="170"/>
      <c r="G145" s="170"/>
      <c r="H145" s="170"/>
      <c r="I145" s="170"/>
      <c r="J145" s="54">
        <f t="shared" ref="J145:J154" si="34">F145-G145-H145+I145</f>
        <v>0</v>
      </c>
      <c r="K145" s="178"/>
      <c r="L145" s="170"/>
      <c r="M145" s="170"/>
      <c r="N145" s="170"/>
      <c r="O145" s="16" t="str">
        <f t="shared" ref="O145:O155" si="35">IF(AND(OR(F145&lt;&gt;0,G145&lt;&gt;0,I145&lt;&gt;0,J145&lt;&gt;0),K145=0)=TRUE,"STORE COUNT MISSING",IF(AND(AND(F145=0,G145=0,I145=0,J145=0),K145&lt;&gt;0)=TRUE,"STORE COUNT SHOULD BE ZERO",""))</f>
        <v/>
      </c>
      <c r="P145" s="15"/>
    </row>
    <row r="146" spans="1:16" outlineLevel="1">
      <c r="A146" s="21"/>
      <c r="C146" s="120" t="s">
        <v>335</v>
      </c>
      <c r="D146" s="121" t="s">
        <v>336</v>
      </c>
      <c r="F146" s="170"/>
      <c r="G146" s="170"/>
      <c r="H146" s="170"/>
      <c r="I146" s="170"/>
      <c r="J146" s="55">
        <f t="shared" si="34"/>
        <v>0</v>
      </c>
      <c r="K146" s="178"/>
      <c r="L146" s="170"/>
      <c r="M146" s="170"/>
      <c r="N146" s="170"/>
      <c r="O146" s="16" t="str">
        <f t="shared" si="35"/>
        <v/>
      </c>
      <c r="P146" s="15"/>
    </row>
    <row r="147" spans="1:16" outlineLevel="1">
      <c r="A147" s="21"/>
      <c r="C147" s="120" t="s">
        <v>337</v>
      </c>
      <c r="D147" s="121" t="s">
        <v>338</v>
      </c>
      <c r="F147" s="170"/>
      <c r="G147" s="170"/>
      <c r="H147" s="170"/>
      <c r="I147" s="170"/>
      <c r="J147" s="28">
        <f t="shared" si="34"/>
        <v>0</v>
      </c>
      <c r="K147" s="178"/>
      <c r="L147" s="170"/>
      <c r="M147" s="170"/>
      <c r="N147" s="170"/>
      <c r="O147" s="16" t="str">
        <f t="shared" si="35"/>
        <v/>
      </c>
      <c r="P147" s="15"/>
    </row>
    <row r="148" spans="1:16" outlineLevel="1">
      <c r="A148" s="21"/>
      <c r="C148" s="120" t="s">
        <v>339</v>
      </c>
      <c r="D148" s="121" t="s">
        <v>340</v>
      </c>
      <c r="F148" s="170"/>
      <c r="G148" s="170"/>
      <c r="H148" s="170"/>
      <c r="I148" s="170"/>
      <c r="J148" s="28">
        <f t="shared" si="34"/>
        <v>0</v>
      </c>
      <c r="K148" s="178"/>
      <c r="L148" s="170"/>
      <c r="M148" s="170"/>
      <c r="N148" s="170"/>
      <c r="O148" s="16" t="str">
        <f t="shared" si="35"/>
        <v/>
      </c>
      <c r="P148" s="15"/>
    </row>
    <row r="149" spans="1:16" outlineLevel="1">
      <c r="A149" s="21"/>
      <c r="C149" s="120" t="s">
        <v>341</v>
      </c>
      <c r="D149" s="121" t="s">
        <v>342</v>
      </c>
      <c r="F149" s="170"/>
      <c r="G149" s="170"/>
      <c r="H149" s="170"/>
      <c r="I149" s="170"/>
      <c r="J149" s="28">
        <f t="shared" si="34"/>
        <v>0</v>
      </c>
      <c r="K149" s="178"/>
      <c r="L149" s="170"/>
      <c r="M149" s="170"/>
      <c r="N149" s="170"/>
      <c r="O149" s="16" t="str">
        <f t="shared" si="35"/>
        <v/>
      </c>
      <c r="P149" s="15"/>
    </row>
    <row r="150" spans="1:16" outlineLevel="1">
      <c r="A150" s="21"/>
      <c r="C150" s="120" t="s">
        <v>343</v>
      </c>
      <c r="D150" s="121" t="s">
        <v>344</v>
      </c>
      <c r="F150" s="170"/>
      <c r="G150" s="170"/>
      <c r="H150" s="170"/>
      <c r="I150" s="170"/>
      <c r="J150" s="28">
        <f t="shared" si="34"/>
        <v>0</v>
      </c>
      <c r="K150" s="178"/>
      <c r="L150" s="170"/>
      <c r="M150" s="170"/>
      <c r="N150" s="170"/>
      <c r="O150" s="16" t="str">
        <f t="shared" si="35"/>
        <v/>
      </c>
      <c r="P150" s="15"/>
    </row>
    <row r="151" spans="1:16" outlineLevel="1">
      <c r="A151" s="21"/>
      <c r="C151" s="120" t="s">
        <v>345</v>
      </c>
      <c r="D151" s="121" t="s">
        <v>346</v>
      </c>
      <c r="F151" s="170"/>
      <c r="G151" s="170"/>
      <c r="H151" s="170"/>
      <c r="I151" s="170"/>
      <c r="J151" s="28">
        <f t="shared" si="34"/>
        <v>0</v>
      </c>
      <c r="K151" s="178"/>
      <c r="L151" s="170"/>
      <c r="M151" s="170"/>
      <c r="N151" s="170"/>
      <c r="O151" s="16" t="str">
        <f t="shared" si="35"/>
        <v/>
      </c>
      <c r="P151" s="15"/>
    </row>
    <row r="152" spans="1:16" outlineLevel="1">
      <c r="A152" s="21"/>
      <c r="C152" s="120" t="s">
        <v>347</v>
      </c>
      <c r="D152" s="121" t="s">
        <v>736</v>
      </c>
      <c r="F152" s="252"/>
      <c r="G152" s="252"/>
      <c r="H152" s="252"/>
      <c r="I152" s="252"/>
      <c r="J152" s="28">
        <f t="shared" si="34"/>
        <v>0</v>
      </c>
      <c r="K152" s="178"/>
      <c r="L152" s="170"/>
      <c r="M152" s="170"/>
      <c r="N152" s="170"/>
      <c r="O152" s="16" t="str">
        <f t="shared" si="35"/>
        <v/>
      </c>
      <c r="P152" s="15"/>
    </row>
    <row r="153" spans="1:16" outlineLevel="1">
      <c r="A153" s="21"/>
      <c r="C153" s="120" t="s">
        <v>348</v>
      </c>
      <c r="D153" s="121" t="s">
        <v>349</v>
      </c>
      <c r="F153" s="170"/>
      <c r="G153" s="170"/>
      <c r="H153" s="170"/>
      <c r="I153" s="170"/>
      <c r="J153" s="28">
        <f t="shared" si="34"/>
        <v>0</v>
      </c>
      <c r="K153" s="178"/>
      <c r="L153" s="170"/>
      <c r="M153" s="170"/>
      <c r="N153" s="170"/>
      <c r="O153" s="16" t="str">
        <f t="shared" si="35"/>
        <v/>
      </c>
      <c r="P153" s="15"/>
    </row>
    <row r="154" spans="1:16">
      <c r="A154" s="21"/>
      <c r="C154" s="117" t="s">
        <v>350</v>
      </c>
      <c r="D154" s="118" t="s">
        <v>351</v>
      </c>
      <c r="F154" s="170"/>
      <c r="G154" s="170"/>
      <c r="H154" s="170"/>
      <c r="I154" s="170"/>
      <c r="J154" s="28">
        <f t="shared" si="34"/>
        <v>0</v>
      </c>
      <c r="K154" s="178"/>
      <c r="L154" s="170"/>
      <c r="M154" s="170"/>
      <c r="N154" s="170"/>
      <c r="O154" s="16" t="str">
        <f t="shared" si="35"/>
        <v/>
      </c>
      <c r="P154" s="15"/>
    </row>
    <row r="155" spans="1:16">
      <c r="A155" s="21"/>
      <c r="B155" s="35">
        <v>2470</v>
      </c>
      <c r="C155" s="27" t="s">
        <v>352</v>
      </c>
      <c r="F155" s="46">
        <f>SUM(F145:F154)</f>
        <v>0</v>
      </c>
      <c r="G155" s="46">
        <f t="shared" ref="G155:J155" si="36">SUM(G145:G154)</f>
        <v>0</v>
      </c>
      <c r="H155" s="46">
        <f t="shared" si="36"/>
        <v>0</v>
      </c>
      <c r="I155" s="46">
        <f t="shared" si="36"/>
        <v>0</v>
      </c>
      <c r="J155" s="46">
        <f t="shared" si="36"/>
        <v>0</v>
      </c>
      <c r="K155" s="47">
        <f>MAX(K145:K154)</f>
        <v>0</v>
      </c>
      <c r="L155" s="46">
        <f t="shared" ref="L155:N155" si="37">SUM(L145:L154)</f>
        <v>0</v>
      </c>
      <c r="M155" s="46">
        <f t="shared" si="37"/>
        <v>0</v>
      </c>
      <c r="N155" s="46">
        <f t="shared" si="37"/>
        <v>0</v>
      </c>
      <c r="O155" s="16" t="str">
        <f t="shared" si="35"/>
        <v/>
      </c>
      <c r="P155" s="15"/>
    </row>
    <row r="156" spans="1:16" outlineLevel="1">
      <c r="A156" s="21"/>
      <c r="J156" s="3"/>
      <c r="O156" s="16"/>
      <c r="P156" s="43"/>
    </row>
    <row r="157" spans="1:16" outlineLevel="1">
      <c r="A157" s="27" t="s">
        <v>353</v>
      </c>
      <c r="C157" s="120" t="s">
        <v>354</v>
      </c>
      <c r="D157" s="121" t="s">
        <v>737</v>
      </c>
      <c r="F157" s="170"/>
      <c r="G157" s="170"/>
      <c r="H157" s="170"/>
      <c r="I157" s="170"/>
      <c r="J157" s="28">
        <f>F157-G157-H157+I157</f>
        <v>0</v>
      </c>
      <c r="K157" s="178"/>
      <c r="L157" s="170"/>
      <c r="M157" s="170"/>
      <c r="N157" s="170"/>
      <c r="O157" s="16" t="str">
        <f>IF(AND(OR(F157&lt;&gt;0,G157&lt;&gt;0,I157&lt;&gt;0,J157&lt;&gt;0),K157=0)=TRUE,"STORE COUNT MISSING",IF(AND(AND(F157=0,G157=0,I157=0,J157=0),K157&lt;&gt;0)=TRUE,"STORE COUNT SHOULD BE ZERO",""))</f>
        <v/>
      </c>
      <c r="P157" s="15"/>
    </row>
    <row r="158" spans="1:16" outlineLevel="1">
      <c r="A158" s="21"/>
      <c r="C158" s="120" t="s">
        <v>355</v>
      </c>
      <c r="D158" s="121" t="s">
        <v>356</v>
      </c>
      <c r="F158" s="170"/>
      <c r="G158" s="170"/>
      <c r="H158" s="170"/>
      <c r="I158" s="170"/>
      <c r="J158" s="28">
        <f>F158-G158-H158+I158</f>
        <v>0</v>
      </c>
      <c r="K158" s="178"/>
      <c r="L158" s="170"/>
      <c r="M158" s="170"/>
      <c r="N158" s="170"/>
      <c r="O158" s="16" t="str">
        <f>IF(AND(OR(F158&lt;&gt;0,G158&lt;&gt;0,I158&lt;&gt;0,J158&lt;&gt;0),K158=0)=TRUE,"STORE COUNT MISSING",IF(AND(AND(F158=0,G158=0,I158=0,J158=0),K158&lt;&gt;0)=TRUE,"STORE COUNT SHOULD BE ZERO",""))</f>
        <v/>
      </c>
      <c r="P158" s="15"/>
    </row>
    <row r="159" spans="1:16" outlineLevel="1">
      <c r="A159" s="21"/>
      <c r="C159" s="120" t="s">
        <v>357</v>
      </c>
      <c r="D159" s="121" t="s">
        <v>358</v>
      </c>
      <c r="F159" s="170"/>
      <c r="G159" s="170"/>
      <c r="H159" s="170"/>
      <c r="I159" s="170"/>
      <c r="J159" s="28">
        <f>F159-G159-H159+I159</f>
        <v>0</v>
      </c>
      <c r="K159" s="178"/>
      <c r="L159" s="170"/>
      <c r="M159" s="170"/>
      <c r="N159" s="170"/>
      <c r="O159" s="16" t="str">
        <f>IF(AND(OR(F159&lt;&gt;0,G159&lt;&gt;0,I159&lt;&gt;0,J159&lt;&gt;0),K159=0)=TRUE,"STORE COUNT MISSING",IF(AND(AND(F159=0,G159=0,I159=0,J159=0),K159&lt;&gt;0)=TRUE,"STORE COUNT SHOULD BE ZERO",""))</f>
        <v/>
      </c>
      <c r="P159" s="15"/>
    </row>
    <row r="160" spans="1:16" outlineLevel="1">
      <c r="A160" s="21"/>
      <c r="C160" s="120">
        <v>1604</v>
      </c>
      <c r="D160" s="121" t="s">
        <v>738</v>
      </c>
      <c r="F160" s="170"/>
      <c r="G160" s="170"/>
      <c r="H160" s="170"/>
      <c r="I160" s="170"/>
      <c r="J160" s="28">
        <f>F160-G160-H160+I160</f>
        <v>0</v>
      </c>
      <c r="K160" s="178"/>
      <c r="L160" s="170"/>
      <c r="M160" s="170"/>
      <c r="N160" s="170"/>
      <c r="O160" s="16"/>
      <c r="P160" s="15"/>
    </row>
    <row r="161" spans="1:16">
      <c r="A161" s="21"/>
      <c r="C161" s="117" t="s">
        <v>359</v>
      </c>
      <c r="D161" s="118" t="s">
        <v>360</v>
      </c>
      <c r="F161" s="170"/>
      <c r="G161" s="170"/>
      <c r="H161" s="170"/>
      <c r="I161" s="170"/>
      <c r="J161" s="28">
        <f>F161-G161-H161+I161</f>
        <v>0</v>
      </c>
      <c r="K161" s="178"/>
      <c r="L161" s="170"/>
      <c r="M161" s="170"/>
      <c r="N161" s="170"/>
      <c r="O161" s="16" t="str">
        <f>IF(AND(OR(F161&lt;&gt;0,G161&lt;&gt;0,I161&lt;&gt;0,J161&lt;&gt;0),K161=0)=TRUE,"STORE COUNT MISSING",IF(AND(AND(F161=0,G161=0,I161=0,J161=0),K161&lt;&gt;0)=TRUE,"STORE COUNT SHOULD BE ZERO",""))</f>
        <v/>
      </c>
      <c r="P161" s="15"/>
    </row>
    <row r="162" spans="1:16" outlineLevel="1">
      <c r="A162" s="21"/>
      <c r="B162" s="35">
        <v>2480</v>
      </c>
      <c r="C162" s="27" t="s">
        <v>361</v>
      </c>
      <c r="F162" s="46">
        <f>SUM(F157:F161)</f>
        <v>0</v>
      </c>
      <c r="G162" s="46">
        <f>SUM(G157:G161)</f>
        <v>0</v>
      </c>
      <c r="H162" s="46">
        <f>SUM(H157:H161)</f>
        <v>0</v>
      </c>
      <c r="I162" s="46">
        <f>SUM(I157:I161)</f>
        <v>0</v>
      </c>
      <c r="J162" s="46">
        <f>SUM(J157:J161)</f>
        <v>0</v>
      </c>
      <c r="K162" s="47">
        <f>MAX(K157:K161)</f>
        <v>0</v>
      </c>
      <c r="L162" s="46">
        <f>SUM(L157:L161)</f>
        <v>0</v>
      </c>
      <c r="M162" s="46">
        <f>SUM(M157:M161)</f>
        <v>0</v>
      </c>
      <c r="N162" s="46">
        <f>SUM(N157:N161)</f>
        <v>0</v>
      </c>
      <c r="O162" s="16" t="str">
        <f>IF(AND(OR(F162&lt;&gt;0,G162&lt;&gt;0,I162&lt;&gt;0,J162&lt;&gt;0),K162=0)=TRUE,"STORE COUNT MISSING",IF(AND(AND(F162=0,G162=0,I162=0,J162=0),K162&lt;&gt;0)=TRUE,"STORE COUNT SHOULD BE ZERO",""))</f>
        <v/>
      </c>
      <c r="P162" s="15"/>
    </row>
    <row r="163" spans="1:16" outlineLevel="1">
      <c r="A163" s="21"/>
      <c r="H163" s="40"/>
      <c r="J163" s="3"/>
      <c r="K163" s="3"/>
      <c r="L163" s="40"/>
      <c r="O163" s="16"/>
      <c r="P163" s="43"/>
    </row>
    <row r="164" spans="1:16" outlineLevel="1">
      <c r="A164" s="21"/>
      <c r="C164" s="120" t="s">
        <v>362</v>
      </c>
      <c r="D164" s="121" t="s">
        <v>363</v>
      </c>
      <c r="F164" s="170"/>
      <c r="G164" s="170"/>
      <c r="H164" s="170"/>
      <c r="I164" s="170"/>
      <c r="J164" s="28">
        <f>F164-G164-H164+I164</f>
        <v>0</v>
      </c>
      <c r="K164" s="178"/>
      <c r="L164" s="170"/>
      <c r="M164" s="170"/>
      <c r="N164" s="170"/>
      <c r="O164" s="16" t="str">
        <f t="shared" ref="O164:O169" si="38">IF(AND(OR(F164&lt;&gt;0,G164&lt;&gt;0,I164&lt;&gt;0,J164&lt;&gt;0),K164=0)=TRUE,"STORE COUNT MISSING",IF(AND(AND(F164=0,G164=0,I164=0,J164=0),K164&lt;&gt;0)=TRUE,"STORE COUNT SHOULD BE ZERO",""))</f>
        <v/>
      </c>
      <c r="P164" s="15"/>
    </row>
    <row r="165" spans="1:16" outlineLevel="1">
      <c r="A165" s="21"/>
      <c r="C165" s="120" t="s">
        <v>364</v>
      </c>
      <c r="D165" s="121" t="s">
        <v>365</v>
      </c>
      <c r="F165" s="170"/>
      <c r="G165" s="170"/>
      <c r="H165" s="170"/>
      <c r="I165" s="170"/>
      <c r="J165" s="28">
        <f>F165-G165-H165+I165</f>
        <v>0</v>
      </c>
      <c r="K165" s="178"/>
      <c r="L165" s="170"/>
      <c r="M165" s="170"/>
      <c r="N165" s="170"/>
      <c r="O165" s="16" t="str">
        <f t="shared" si="38"/>
        <v/>
      </c>
      <c r="P165" s="15"/>
    </row>
    <row r="166" spans="1:16" outlineLevel="1">
      <c r="A166" s="21"/>
      <c r="C166" s="120" t="s">
        <v>366</v>
      </c>
      <c r="D166" s="121" t="s">
        <v>739</v>
      </c>
      <c r="F166" s="170"/>
      <c r="G166" s="170"/>
      <c r="H166" s="170"/>
      <c r="I166" s="170"/>
      <c r="J166" s="28">
        <f>F166-G166-H166+I166</f>
        <v>0</v>
      </c>
      <c r="K166" s="178"/>
      <c r="L166" s="170"/>
      <c r="M166" s="170"/>
      <c r="N166" s="170"/>
      <c r="O166" s="16" t="str">
        <f t="shared" si="38"/>
        <v/>
      </c>
      <c r="P166" s="15"/>
    </row>
    <row r="167" spans="1:16" outlineLevel="1">
      <c r="A167" s="21"/>
      <c r="C167" s="120" t="s">
        <v>367</v>
      </c>
      <c r="D167" s="121" t="s">
        <v>368</v>
      </c>
      <c r="F167" s="170"/>
      <c r="G167" s="170"/>
      <c r="H167" s="170"/>
      <c r="I167" s="170"/>
      <c r="J167" s="28">
        <f>F167-G167-H167+I167</f>
        <v>0</v>
      </c>
      <c r="K167" s="178"/>
      <c r="L167" s="170"/>
      <c r="M167" s="170"/>
      <c r="N167" s="170"/>
      <c r="O167" s="16" t="str">
        <f t="shared" si="38"/>
        <v/>
      </c>
      <c r="P167" s="15"/>
    </row>
    <row r="168" spans="1:16">
      <c r="A168" s="21"/>
      <c r="C168" s="117" t="s">
        <v>369</v>
      </c>
      <c r="D168" s="118" t="s">
        <v>370</v>
      </c>
      <c r="F168" s="170"/>
      <c r="G168" s="170"/>
      <c r="H168" s="170"/>
      <c r="I168" s="170"/>
      <c r="J168" s="28">
        <f>F168-G168-H168+I168</f>
        <v>0</v>
      </c>
      <c r="K168" s="178"/>
      <c r="L168" s="170"/>
      <c r="M168" s="170"/>
      <c r="N168" s="170"/>
      <c r="O168" s="16" t="str">
        <f t="shared" si="38"/>
        <v/>
      </c>
      <c r="P168" s="15"/>
    </row>
    <row r="169" spans="1:16" outlineLevel="1">
      <c r="A169" s="21"/>
      <c r="B169" s="35">
        <v>2490</v>
      </c>
      <c r="C169" s="27" t="s">
        <v>371</v>
      </c>
      <c r="F169" s="46">
        <f>SUM(F164:F168)</f>
        <v>0</v>
      </c>
      <c r="G169" s="46">
        <f>SUM(G164:G168)</f>
        <v>0</v>
      </c>
      <c r="H169" s="46">
        <f>SUM(H164:H168)</f>
        <v>0</v>
      </c>
      <c r="I169" s="46">
        <f>SUM(I164:I168)</f>
        <v>0</v>
      </c>
      <c r="J169" s="46">
        <f>SUM(J164:J168)</f>
        <v>0</v>
      </c>
      <c r="K169" s="47">
        <f>MAX(K164:K168)</f>
        <v>0</v>
      </c>
      <c r="L169" s="46">
        <f>SUM(L164:L168)</f>
        <v>0</v>
      </c>
      <c r="M169" s="46">
        <f>SUM(M164:M168)</f>
        <v>0</v>
      </c>
      <c r="N169" s="46">
        <f>SUM(N164:N168)</f>
        <v>0</v>
      </c>
      <c r="O169" s="16" t="str">
        <f t="shared" si="38"/>
        <v/>
      </c>
      <c r="P169" s="15"/>
    </row>
    <row r="170" spans="1:16">
      <c r="A170" s="21"/>
      <c r="B170" s="21">
        <v>2499</v>
      </c>
      <c r="C170" s="7" t="s">
        <v>372</v>
      </c>
      <c r="D170" s="21"/>
      <c r="F170" s="170"/>
      <c r="G170" s="170"/>
      <c r="H170" s="170"/>
      <c r="I170" s="170"/>
      <c r="J170" s="28">
        <f>F170-G170-H170+I170</f>
        <v>0</v>
      </c>
      <c r="K170" s="178"/>
      <c r="L170" s="170"/>
      <c r="M170" s="170"/>
      <c r="N170" s="170"/>
      <c r="O170" s="16"/>
      <c r="P170" s="15"/>
    </row>
    <row r="171" spans="1:16">
      <c r="A171" s="4">
        <v>2500</v>
      </c>
      <c r="B171" s="1" t="s">
        <v>373</v>
      </c>
      <c r="C171" s="1"/>
      <c r="D171" s="1"/>
      <c r="F171" s="46">
        <f>F138+F155+F162+F169+F170</f>
        <v>0</v>
      </c>
      <c r="G171" s="46">
        <f>G138+G155+G162+G169+G170</f>
        <v>0</v>
      </c>
      <c r="H171" s="46">
        <f>H138+H155+H162+H169+H170</f>
        <v>0</v>
      </c>
      <c r="I171" s="46">
        <f>I138+I155+I162+I169+I170</f>
        <v>0</v>
      </c>
      <c r="J171" s="46">
        <f>J138+J155+J162+J169+J170</f>
        <v>0</v>
      </c>
      <c r="K171" s="47">
        <f>MAX(K155,K162,K169:K170)</f>
        <v>0</v>
      </c>
      <c r="L171" s="46">
        <f>L138+L155+L162+L169+L170</f>
        <v>0</v>
      </c>
      <c r="M171" s="46">
        <f>M138+M155+M162+M169+M170</f>
        <v>0</v>
      </c>
      <c r="N171" s="46">
        <f>N138+N155+N162+N169+N170</f>
        <v>0</v>
      </c>
      <c r="O171" s="16" t="str">
        <f>IF(AND(OR(F171&lt;&gt;0,G171&lt;&gt;0,I171&lt;&gt;0,J171&lt;&gt;0),K171=0)=TRUE,"STORE COUNT MISSING",IF(AND(AND(F171=0,G171=0,I171=0,J171=0),K171&lt;&gt;0)=TRUE,"STORE COUNT SHOULD BE ZERO",""))</f>
        <v/>
      </c>
      <c r="P171" s="15"/>
    </row>
    <row r="172" spans="1:16">
      <c r="A172" s="21"/>
      <c r="B172" s="7"/>
      <c r="F172" s="37"/>
      <c r="G172" s="37"/>
      <c r="H172" s="56"/>
      <c r="I172" s="37"/>
      <c r="J172" s="37"/>
      <c r="K172" s="56"/>
      <c r="L172" s="37"/>
      <c r="N172" s="37"/>
      <c r="O172" s="16"/>
      <c r="P172" s="43"/>
    </row>
    <row r="173" spans="1:16" outlineLevel="1">
      <c r="A173" s="27" t="s">
        <v>374</v>
      </c>
      <c r="B173" s="7"/>
      <c r="C173" s="120" t="s">
        <v>375</v>
      </c>
      <c r="D173" s="121" t="s">
        <v>376</v>
      </c>
      <c r="F173" s="170"/>
      <c r="G173" s="170"/>
      <c r="H173" s="170"/>
      <c r="I173" s="170"/>
      <c r="J173" s="28">
        <f>F173-G173-H173+I173</f>
        <v>0</v>
      </c>
      <c r="K173" s="178"/>
      <c r="L173" s="170"/>
      <c r="M173" s="170"/>
      <c r="N173" s="170"/>
      <c r="O173" s="16" t="str">
        <f>IF(AND(OR(F173&lt;&gt;0,G173&lt;&gt;0,I173&lt;&gt;0,J173&lt;&gt;0),K173=0)=TRUE,"STORE COUNT MISSING",IF(AND(AND(F173=0,G173=0,I173=0,J173=0),K173&lt;&gt;0)=TRUE,"STORE COUNT SHOULD BE ZERO",""))</f>
        <v/>
      </c>
      <c r="P173" s="15"/>
    </row>
    <row r="174" spans="1:16" outlineLevel="1">
      <c r="A174" s="21"/>
      <c r="B174" s="7"/>
      <c r="C174" s="120" t="s">
        <v>377</v>
      </c>
      <c r="D174" s="121" t="s">
        <v>378</v>
      </c>
      <c r="F174" s="170"/>
      <c r="G174" s="170"/>
      <c r="H174" s="170"/>
      <c r="I174" s="170"/>
      <c r="J174" s="28">
        <f>F174-G174-H174+I174</f>
        <v>0</v>
      </c>
      <c r="K174" s="178"/>
      <c r="L174" s="170"/>
      <c r="M174" s="170"/>
      <c r="N174" s="170"/>
      <c r="O174" s="16" t="str">
        <f>IF(AND(OR(F174&lt;&gt;0,G174&lt;&gt;0,I174&lt;&gt;0,J174&lt;&gt;0),K174=0)=TRUE,"STORE COUNT MISSING",IF(AND(AND(F174=0,G174=0,I174=0,J174=0),K174&lt;&gt;0)=TRUE,"STORE COUNT SHOULD BE ZERO",""))</f>
        <v/>
      </c>
      <c r="P174" s="15"/>
    </row>
    <row r="175" spans="1:16" outlineLevel="1">
      <c r="A175" s="21"/>
      <c r="B175" s="7"/>
      <c r="C175" s="120" t="s">
        <v>379</v>
      </c>
      <c r="D175" s="121" t="s">
        <v>380</v>
      </c>
      <c r="F175" s="170"/>
      <c r="G175" s="170"/>
      <c r="H175" s="170"/>
      <c r="I175" s="170"/>
      <c r="J175" s="28">
        <f>F175-G175-H175+I175</f>
        <v>0</v>
      </c>
      <c r="K175" s="178"/>
      <c r="L175" s="170"/>
      <c r="M175" s="170"/>
      <c r="N175" s="170"/>
      <c r="O175" s="16" t="str">
        <f>IF(AND(OR(F175&lt;&gt;0,G175&lt;&gt;0,I175&lt;&gt;0,J175&lt;&gt;0),K175=0)=TRUE,"STORE COUNT MISSING",IF(AND(AND(F175=0,G175=0,I175=0,J175=0),K175&lt;&gt;0)=TRUE,"STORE COUNT SHOULD BE ZERO",""))</f>
        <v/>
      </c>
      <c r="P175" s="15"/>
    </row>
    <row r="176" spans="1:16">
      <c r="A176" s="21"/>
      <c r="B176" s="7"/>
      <c r="C176" s="117" t="s">
        <v>381</v>
      </c>
      <c r="D176" s="118" t="s">
        <v>114</v>
      </c>
      <c r="F176" s="170"/>
      <c r="G176" s="170"/>
      <c r="H176" s="170"/>
      <c r="I176" s="170"/>
      <c r="J176" s="28">
        <f>F176-G176-H176+I176</f>
        <v>0</v>
      </c>
      <c r="K176" s="178"/>
      <c r="L176" s="170"/>
      <c r="M176" s="170"/>
      <c r="N176" s="170"/>
      <c r="O176" s="16" t="str">
        <f>IF(AND(OR(F176&lt;&gt;0,G176&lt;&gt;0,I176&lt;&gt;0,J176&lt;&gt;0),K176=0)=TRUE,"STORE COUNT MISSING",IF(AND(AND(F176=0,G176=0,I176=0,J176=0),K176&lt;&gt;0)=TRUE,"STORE COUNT SHOULD BE ZERO",""))</f>
        <v/>
      </c>
      <c r="P176" s="15"/>
    </row>
    <row r="177" spans="1:16" outlineLevel="1">
      <c r="A177" s="21"/>
      <c r="B177" s="35">
        <v>2510</v>
      </c>
      <c r="C177" s="27" t="s">
        <v>153</v>
      </c>
      <c r="F177" s="46">
        <f>SUM(F173:F176)</f>
        <v>0</v>
      </c>
      <c r="G177" s="46">
        <f>SUM(G173:G176)</f>
        <v>0</v>
      </c>
      <c r="H177" s="46">
        <f>SUM(H173:H176)</f>
        <v>0</v>
      </c>
      <c r="I177" s="46">
        <f>SUM(I173:I176)</f>
        <v>0</v>
      </c>
      <c r="J177" s="46">
        <f>SUM(J173:J176)</f>
        <v>0</v>
      </c>
      <c r="K177" s="47">
        <f>MAX(K173:K176)</f>
        <v>0</v>
      </c>
      <c r="L177" s="46">
        <f>SUM(L173:L176)</f>
        <v>0</v>
      </c>
      <c r="M177" s="46">
        <f>SUM(M173:M176)</f>
        <v>0</v>
      </c>
      <c r="N177" s="46">
        <f>SUM(N173:N176)</f>
        <v>0</v>
      </c>
      <c r="O177" s="16" t="str">
        <f>IF(AND(OR(F177&lt;&gt;0,G177&lt;&gt;0,I177&lt;&gt;0,J177&lt;&gt;0),K177=0)=TRUE,"STORE COUNT MISSING",IF(AND(AND(F177=0,G177=0,I177=0,J177=0),K177&lt;&gt;0)=TRUE,"STORE COUNT SHOULD BE ZERO",""))</f>
        <v/>
      </c>
      <c r="P177" s="15"/>
    </row>
    <row r="178" spans="1:16" outlineLevel="1">
      <c r="A178" s="21"/>
      <c r="O178" s="16"/>
      <c r="P178" s="43"/>
    </row>
    <row r="179" spans="1:16" outlineLevel="1">
      <c r="A179" s="27" t="s">
        <v>382</v>
      </c>
      <c r="C179" s="120" t="s">
        <v>383</v>
      </c>
      <c r="D179" s="121" t="s">
        <v>733</v>
      </c>
      <c r="F179" s="170"/>
      <c r="G179" s="170"/>
      <c r="H179" s="170"/>
      <c r="I179" s="170"/>
      <c r="J179" s="28">
        <f t="shared" ref="J179:J184" si="39">F179-G179-H179+I179</f>
        <v>0</v>
      </c>
      <c r="K179" s="178"/>
      <c r="L179" s="170"/>
      <c r="M179" s="170"/>
      <c r="N179" s="170"/>
      <c r="O179" s="16" t="str">
        <f t="shared" ref="O179:O188" si="40">IF(AND(OR(F179&lt;&gt;0,G179&lt;&gt;0,I179&lt;&gt;0,J179&lt;&gt;0),K179=0)=TRUE,"STORE COUNT MISSING",IF(AND(AND(F179=0,G179=0,I179=0,J179=0),K179&lt;&gt;0)=TRUE,"STORE COUNT SHOULD BE ZERO",""))</f>
        <v/>
      </c>
      <c r="P179" s="15"/>
    </row>
    <row r="180" spans="1:16" outlineLevel="1">
      <c r="A180" s="21"/>
      <c r="C180" s="120" t="s">
        <v>384</v>
      </c>
      <c r="D180" s="121" t="s">
        <v>734</v>
      </c>
      <c r="F180" s="170"/>
      <c r="G180" s="170"/>
      <c r="H180" s="170"/>
      <c r="I180" s="170"/>
      <c r="J180" s="28">
        <f t="shared" si="39"/>
        <v>0</v>
      </c>
      <c r="K180" s="178"/>
      <c r="L180" s="170"/>
      <c r="M180" s="170"/>
      <c r="N180" s="170"/>
      <c r="O180" s="16" t="str">
        <f t="shared" si="40"/>
        <v/>
      </c>
      <c r="P180" s="15"/>
    </row>
    <row r="181" spans="1:16" outlineLevel="1">
      <c r="A181" s="21"/>
      <c r="C181" s="120" t="s">
        <v>385</v>
      </c>
      <c r="D181" s="121" t="s">
        <v>386</v>
      </c>
      <c r="F181" s="170"/>
      <c r="G181" s="170"/>
      <c r="H181" s="170"/>
      <c r="I181" s="170"/>
      <c r="J181" s="28">
        <f t="shared" si="39"/>
        <v>0</v>
      </c>
      <c r="K181" s="178"/>
      <c r="L181" s="170"/>
      <c r="M181" s="170"/>
      <c r="N181" s="170"/>
      <c r="O181" s="16" t="str">
        <f t="shared" si="40"/>
        <v/>
      </c>
      <c r="P181" s="15"/>
    </row>
    <row r="182" spans="1:16" outlineLevel="1">
      <c r="A182" s="21"/>
      <c r="C182" s="120" t="s">
        <v>387</v>
      </c>
      <c r="D182" s="121" t="s">
        <v>388</v>
      </c>
      <c r="F182" s="170"/>
      <c r="G182" s="170"/>
      <c r="H182" s="170"/>
      <c r="I182" s="170"/>
      <c r="J182" s="28">
        <f t="shared" si="39"/>
        <v>0</v>
      </c>
      <c r="K182" s="178"/>
      <c r="L182" s="170"/>
      <c r="M182" s="170"/>
      <c r="N182" s="170"/>
      <c r="O182" s="16" t="str">
        <f t="shared" si="40"/>
        <v/>
      </c>
      <c r="P182" s="15"/>
    </row>
    <row r="183" spans="1:16" outlineLevel="1">
      <c r="A183" s="21"/>
      <c r="B183" s="14"/>
      <c r="C183" s="120">
        <v>1205</v>
      </c>
      <c r="D183" s="121" t="s">
        <v>735</v>
      </c>
      <c r="F183" s="170"/>
      <c r="G183" s="170"/>
      <c r="H183" s="170"/>
      <c r="I183" s="170"/>
      <c r="J183" s="28">
        <f t="shared" si="39"/>
        <v>0</v>
      </c>
      <c r="K183" s="178"/>
      <c r="L183" s="170"/>
      <c r="M183" s="170"/>
      <c r="N183" s="170"/>
      <c r="O183" s="16"/>
      <c r="P183" s="15"/>
    </row>
    <row r="184" spans="1:16">
      <c r="A184" s="21"/>
      <c r="C184" s="117" t="s">
        <v>389</v>
      </c>
      <c r="D184" s="118" t="s">
        <v>390</v>
      </c>
      <c r="F184" s="170"/>
      <c r="G184" s="170"/>
      <c r="H184" s="170"/>
      <c r="I184" s="170"/>
      <c r="J184" s="28">
        <f t="shared" si="39"/>
        <v>0</v>
      </c>
      <c r="K184" s="178"/>
      <c r="L184" s="170"/>
      <c r="M184" s="170"/>
      <c r="N184" s="170"/>
      <c r="O184" s="16" t="str">
        <f t="shared" si="40"/>
        <v/>
      </c>
      <c r="P184" s="15"/>
    </row>
    <row r="185" spans="1:16" outlineLevel="1">
      <c r="A185" s="21"/>
      <c r="B185" s="35">
        <v>2520</v>
      </c>
      <c r="C185" s="27" t="s">
        <v>54</v>
      </c>
      <c r="F185" s="46">
        <f>SUM(F179:F184)</f>
        <v>0</v>
      </c>
      <c r="G185" s="46">
        <f>SUM(G179:G184)</f>
        <v>0</v>
      </c>
      <c r="H185" s="46">
        <f>SUM(H179:H184)</f>
        <v>0</v>
      </c>
      <c r="I185" s="46">
        <f>SUM(I179:I184)</f>
        <v>0</v>
      </c>
      <c r="J185" s="46">
        <f>SUM(J179:J184)</f>
        <v>0</v>
      </c>
      <c r="K185" s="47">
        <f>MAX(K179:K184)</f>
        <v>0</v>
      </c>
      <c r="L185" s="46">
        <f>SUM(L179:L184)</f>
        <v>0</v>
      </c>
      <c r="M185" s="46">
        <f>SUM(M179:M184)</f>
        <v>0</v>
      </c>
      <c r="N185" s="46">
        <f>SUM(N179:N184)</f>
        <v>0</v>
      </c>
      <c r="O185" s="16" t="str">
        <f t="shared" si="40"/>
        <v/>
      </c>
      <c r="P185" s="15"/>
    </row>
    <row r="186" spans="1:16">
      <c r="A186" s="21"/>
      <c r="B186" s="21">
        <v>2530</v>
      </c>
      <c r="C186" s="7" t="s">
        <v>55</v>
      </c>
      <c r="D186" s="21"/>
      <c r="F186" s="170"/>
      <c r="G186" s="170"/>
      <c r="H186" s="170"/>
      <c r="I186" s="170"/>
      <c r="J186" s="28">
        <f>F186-G186-H186+I186</f>
        <v>0</v>
      </c>
      <c r="K186" s="178"/>
      <c r="L186" s="170"/>
      <c r="M186" s="170"/>
      <c r="N186" s="170"/>
      <c r="O186" s="16" t="str">
        <f t="shared" si="40"/>
        <v/>
      </c>
      <c r="P186" s="15"/>
    </row>
    <row r="187" spans="1:16">
      <c r="A187" s="21"/>
      <c r="B187" s="21">
        <v>2539</v>
      </c>
      <c r="C187" s="7" t="s">
        <v>391</v>
      </c>
      <c r="D187" s="21"/>
      <c r="F187" s="170"/>
      <c r="G187" s="170"/>
      <c r="H187" s="170"/>
      <c r="I187" s="170"/>
      <c r="J187" s="28">
        <f>F187-G187-H187+I187</f>
        <v>0</v>
      </c>
      <c r="K187" s="178"/>
      <c r="L187" s="170"/>
      <c r="M187" s="170"/>
      <c r="N187" s="170"/>
      <c r="O187" s="16" t="str">
        <f t="shared" si="40"/>
        <v/>
      </c>
      <c r="P187" s="15"/>
    </row>
    <row r="188" spans="1:16">
      <c r="A188" s="4">
        <v>2540</v>
      </c>
      <c r="B188" s="1" t="s">
        <v>392</v>
      </c>
      <c r="C188" s="1"/>
      <c r="D188" s="1"/>
      <c r="F188" s="46">
        <f>F177+F185+F186+F187</f>
        <v>0</v>
      </c>
      <c r="G188" s="46">
        <f>G177+G185+G186+G187</f>
        <v>0</v>
      </c>
      <c r="H188" s="46">
        <f>H177+H185+H186+H187</f>
        <v>0</v>
      </c>
      <c r="I188" s="46">
        <f>I177+I185+I186+I187</f>
        <v>0</v>
      </c>
      <c r="J188" s="46">
        <f>J177+J185+J186+J187</f>
        <v>0</v>
      </c>
      <c r="K188" s="47">
        <f>MAX(K173:K187)</f>
        <v>0</v>
      </c>
      <c r="L188" s="46">
        <f>L177+L185+L186+L187</f>
        <v>0</v>
      </c>
      <c r="M188" s="46">
        <f>M177+M185+M186+M187</f>
        <v>0</v>
      </c>
      <c r="N188" s="46">
        <f>N177+N185+N186+N187</f>
        <v>0</v>
      </c>
      <c r="O188" s="16" t="str">
        <f t="shared" si="40"/>
        <v/>
      </c>
      <c r="P188" s="15"/>
    </row>
    <row r="189" spans="1:16">
      <c r="A189" s="4"/>
      <c r="B189" s="1"/>
      <c r="C189" s="1"/>
      <c r="D189" s="1"/>
      <c r="F189" s="48"/>
      <c r="G189" s="48"/>
      <c r="H189" s="48"/>
      <c r="I189" s="48"/>
      <c r="J189" s="48"/>
      <c r="K189" s="49"/>
      <c r="L189" s="48"/>
      <c r="M189" s="1"/>
      <c r="N189" s="48"/>
      <c r="O189" s="16"/>
      <c r="P189" s="43"/>
    </row>
    <row r="190" spans="1:16" outlineLevel="1">
      <c r="A190" s="27" t="s">
        <v>393</v>
      </c>
      <c r="C190" s="120">
        <v>1901</v>
      </c>
      <c r="D190" s="121" t="s">
        <v>394</v>
      </c>
      <c r="F190" s="170"/>
      <c r="G190" s="170"/>
      <c r="H190" s="170"/>
      <c r="I190" s="170"/>
      <c r="J190" s="28">
        <f t="shared" ref="J190:J195" si="41">F190-G190-H190+I190</f>
        <v>0</v>
      </c>
      <c r="K190" s="178"/>
      <c r="L190" s="170"/>
      <c r="M190" s="170"/>
      <c r="N190" s="170"/>
      <c r="O190" s="16" t="str">
        <f t="shared" ref="O190:O196" si="42">IF(AND(OR(F190&lt;&gt;0,G190&lt;&gt;0,I190&lt;&gt;0,J190&lt;&gt;0),K190=0)=TRUE,"STORE COUNT MISSING",IF(AND(AND(F190=0,G190=0,I190=0,J190=0),K190&lt;&gt;0)=TRUE,"STORE COUNT SHOULD BE ZERO",""))</f>
        <v/>
      </c>
      <c r="P190" s="15"/>
    </row>
    <row r="191" spans="1:16" outlineLevel="1">
      <c r="A191" s="21"/>
      <c r="C191" s="120">
        <v>1902</v>
      </c>
      <c r="D191" s="121" t="s">
        <v>395</v>
      </c>
      <c r="F191" s="170"/>
      <c r="G191" s="170"/>
      <c r="H191" s="170"/>
      <c r="I191" s="170"/>
      <c r="J191" s="28">
        <f t="shared" si="41"/>
        <v>0</v>
      </c>
      <c r="K191" s="178"/>
      <c r="L191" s="170"/>
      <c r="M191" s="170"/>
      <c r="N191" s="170"/>
      <c r="O191" s="16" t="str">
        <f t="shared" si="42"/>
        <v/>
      </c>
      <c r="P191" s="15"/>
    </row>
    <row r="192" spans="1:16" outlineLevel="1">
      <c r="A192" s="21"/>
      <c r="C192" s="120">
        <v>1903</v>
      </c>
      <c r="D192" s="121" t="s">
        <v>396</v>
      </c>
      <c r="F192" s="170"/>
      <c r="G192" s="170"/>
      <c r="H192" s="170"/>
      <c r="I192" s="170"/>
      <c r="J192" s="28">
        <f t="shared" si="41"/>
        <v>0</v>
      </c>
      <c r="K192" s="178"/>
      <c r="L192" s="170"/>
      <c r="M192" s="170"/>
      <c r="N192" s="170"/>
      <c r="O192" s="16" t="str">
        <f t="shared" si="42"/>
        <v/>
      </c>
      <c r="P192" s="15"/>
    </row>
    <row r="193" spans="1:16" outlineLevel="1">
      <c r="A193" s="21"/>
      <c r="C193" s="120">
        <v>1904</v>
      </c>
      <c r="D193" s="121" t="s">
        <v>397</v>
      </c>
      <c r="F193" s="170"/>
      <c r="G193" s="170"/>
      <c r="H193" s="170"/>
      <c r="I193" s="170"/>
      <c r="J193" s="28">
        <f t="shared" si="41"/>
        <v>0</v>
      </c>
      <c r="K193" s="178"/>
      <c r="L193" s="170"/>
      <c r="M193" s="170"/>
      <c r="N193" s="170"/>
      <c r="O193" s="16" t="str">
        <f t="shared" si="42"/>
        <v/>
      </c>
      <c r="P193" s="15"/>
    </row>
    <row r="194" spans="1:16" outlineLevel="1">
      <c r="A194" s="21"/>
      <c r="C194" s="120">
        <v>1905</v>
      </c>
      <c r="D194" s="121" t="s">
        <v>398</v>
      </c>
      <c r="F194" s="170"/>
      <c r="G194" s="170"/>
      <c r="H194" s="170"/>
      <c r="I194" s="170"/>
      <c r="J194" s="28">
        <f t="shared" si="41"/>
        <v>0</v>
      </c>
      <c r="K194" s="178"/>
      <c r="L194" s="170"/>
      <c r="M194" s="170"/>
      <c r="N194" s="170"/>
      <c r="O194" s="16" t="str">
        <f t="shared" si="42"/>
        <v/>
      </c>
      <c r="P194" s="15"/>
    </row>
    <row r="195" spans="1:16">
      <c r="A195" s="21"/>
      <c r="C195" s="117">
        <v>2545</v>
      </c>
      <c r="D195" s="118" t="s">
        <v>399</v>
      </c>
      <c r="F195" s="170"/>
      <c r="G195" s="170"/>
      <c r="H195" s="170"/>
      <c r="I195" s="170"/>
      <c r="J195" s="28">
        <f t="shared" si="41"/>
        <v>0</v>
      </c>
      <c r="K195" s="178"/>
      <c r="L195" s="170"/>
      <c r="M195" s="170"/>
      <c r="N195" s="170"/>
      <c r="O195" s="16" t="str">
        <f t="shared" si="42"/>
        <v/>
      </c>
      <c r="P195" s="15"/>
    </row>
    <row r="196" spans="1:16" outlineLevel="1">
      <c r="A196" s="21"/>
      <c r="B196" s="35">
        <v>2550</v>
      </c>
      <c r="C196" s="27" t="s">
        <v>56</v>
      </c>
      <c r="F196" s="46">
        <f>SUM(F190:F195)</f>
        <v>0</v>
      </c>
      <c r="G196" s="46">
        <f>SUM(G190:G195)</f>
        <v>0</v>
      </c>
      <c r="H196" s="46">
        <f>SUM(H190:H195)</f>
        <v>0</v>
      </c>
      <c r="I196" s="46">
        <f>SUM(I190:I195)</f>
        <v>0</v>
      </c>
      <c r="J196" s="46">
        <f>SUM(J190:J195)</f>
        <v>0</v>
      </c>
      <c r="K196" s="47">
        <f>MAX(K190:K195)</f>
        <v>0</v>
      </c>
      <c r="L196" s="46">
        <f>SUM(L190:L195)</f>
        <v>0</v>
      </c>
      <c r="M196" s="46">
        <f>SUM(M190:M195)</f>
        <v>0</v>
      </c>
      <c r="N196" s="46">
        <f>SUM(N190:N195)</f>
        <v>0</v>
      </c>
      <c r="O196" s="16" t="str">
        <f t="shared" si="42"/>
        <v/>
      </c>
      <c r="P196" s="15"/>
    </row>
    <row r="197" spans="1:16" outlineLevel="1" collapsed="1">
      <c r="A197" s="21"/>
      <c r="H197" s="40"/>
      <c r="L197" s="40"/>
      <c r="O197" s="16"/>
      <c r="P197" s="43"/>
    </row>
    <row r="198" spans="1:16" outlineLevel="1">
      <c r="A198" s="27" t="s">
        <v>400</v>
      </c>
      <c r="C198" s="120">
        <v>2001</v>
      </c>
      <c r="D198" s="121" t="s">
        <v>401</v>
      </c>
      <c r="F198" s="170"/>
      <c r="G198" s="170"/>
      <c r="H198" s="170"/>
      <c r="I198" s="170"/>
      <c r="J198" s="28">
        <f t="shared" ref="J198:J204" si="43">F198-G198-H198+I198</f>
        <v>0</v>
      </c>
      <c r="K198" s="178"/>
      <c r="L198" s="170"/>
      <c r="M198" s="170"/>
      <c r="N198" s="170"/>
      <c r="O198" s="16" t="str">
        <f t="shared" ref="O198:O205" si="44">IF(AND(OR(F198&lt;&gt;0,G198&lt;&gt;0,I198&lt;&gt;0,J198&lt;&gt;0),K198=0)=TRUE,"STORE COUNT MISSING",IF(AND(AND(F198=0,G198=0,I198=0,J198=0),K198&lt;&gt;0)=TRUE,"STORE COUNT SHOULD BE ZERO",""))</f>
        <v/>
      </c>
      <c r="P198" s="15"/>
    </row>
    <row r="199" spans="1:16" outlineLevel="1">
      <c r="A199" s="27" t="s">
        <v>402</v>
      </c>
      <c r="C199" s="120">
        <v>2002</v>
      </c>
      <c r="D199" s="121" t="s">
        <v>403</v>
      </c>
      <c r="F199" s="170"/>
      <c r="G199" s="170"/>
      <c r="H199" s="170"/>
      <c r="I199" s="170"/>
      <c r="J199" s="28">
        <f t="shared" si="43"/>
        <v>0</v>
      </c>
      <c r="K199" s="178"/>
      <c r="L199" s="170"/>
      <c r="M199" s="170"/>
      <c r="N199" s="170"/>
      <c r="O199" s="16" t="str">
        <f t="shared" si="44"/>
        <v/>
      </c>
      <c r="P199" s="15"/>
    </row>
    <row r="200" spans="1:16" outlineLevel="1">
      <c r="A200" s="21"/>
      <c r="C200" s="120">
        <v>2003</v>
      </c>
      <c r="D200" s="121" t="s">
        <v>404</v>
      </c>
      <c r="F200" s="170"/>
      <c r="G200" s="170"/>
      <c r="H200" s="170"/>
      <c r="I200" s="170"/>
      <c r="J200" s="28">
        <f t="shared" si="43"/>
        <v>0</v>
      </c>
      <c r="K200" s="178"/>
      <c r="L200" s="170"/>
      <c r="M200" s="170"/>
      <c r="N200" s="170"/>
      <c r="O200" s="16" t="str">
        <f t="shared" si="44"/>
        <v/>
      </c>
      <c r="P200" s="15"/>
    </row>
    <row r="201" spans="1:16" outlineLevel="1">
      <c r="A201" s="21"/>
      <c r="C201" s="120">
        <v>2004</v>
      </c>
      <c r="D201" s="121" t="s">
        <v>405</v>
      </c>
      <c r="F201" s="170"/>
      <c r="G201" s="170"/>
      <c r="H201" s="170"/>
      <c r="I201" s="170"/>
      <c r="J201" s="28">
        <f t="shared" si="43"/>
        <v>0</v>
      </c>
      <c r="K201" s="178"/>
      <c r="L201" s="170"/>
      <c r="M201" s="170"/>
      <c r="N201" s="170"/>
      <c r="O201" s="16" t="str">
        <f t="shared" si="44"/>
        <v/>
      </c>
      <c r="P201" s="15"/>
    </row>
    <row r="202" spans="1:16" outlineLevel="1">
      <c r="A202" s="21"/>
      <c r="C202" s="120">
        <v>2005</v>
      </c>
      <c r="D202" s="121" t="s">
        <v>406</v>
      </c>
      <c r="F202" s="170"/>
      <c r="G202" s="170"/>
      <c r="H202" s="170"/>
      <c r="I202" s="170"/>
      <c r="J202" s="28">
        <f t="shared" si="43"/>
        <v>0</v>
      </c>
      <c r="K202" s="178"/>
      <c r="L202" s="170"/>
      <c r="M202" s="170"/>
      <c r="N202" s="170"/>
      <c r="O202" s="16" t="str">
        <f t="shared" si="44"/>
        <v/>
      </c>
      <c r="P202" s="15"/>
    </row>
    <row r="203" spans="1:16" outlineLevel="1">
      <c r="A203" s="21"/>
      <c r="C203" s="120">
        <v>2006</v>
      </c>
      <c r="D203" s="121" t="s">
        <v>407</v>
      </c>
      <c r="F203" s="170"/>
      <c r="G203" s="170"/>
      <c r="H203" s="170"/>
      <c r="I203" s="170"/>
      <c r="J203" s="28">
        <f t="shared" si="43"/>
        <v>0</v>
      </c>
      <c r="K203" s="178"/>
      <c r="L203" s="170"/>
      <c r="M203" s="170"/>
      <c r="N203" s="170"/>
      <c r="O203" s="16" t="str">
        <f t="shared" si="44"/>
        <v/>
      </c>
      <c r="P203" s="15"/>
    </row>
    <row r="204" spans="1:16">
      <c r="A204" s="21"/>
      <c r="C204" s="117">
        <v>2555</v>
      </c>
      <c r="D204" s="118" t="s">
        <v>408</v>
      </c>
      <c r="F204" s="170"/>
      <c r="G204" s="170"/>
      <c r="H204" s="170"/>
      <c r="I204" s="170"/>
      <c r="J204" s="28">
        <f t="shared" si="43"/>
        <v>0</v>
      </c>
      <c r="K204" s="178"/>
      <c r="L204" s="170"/>
      <c r="M204" s="170"/>
      <c r="N204" s="170"/>
      <c r="O204" s="16" t="str">
        <f t="shared" si="44"/>
        <v/>
      </c>
      <c r="P204" s="15"/>
    </row>
    <row r="205" spans="1:16">
      <c r="A205" s="21"/>
      <c r="B205" s="35">
        <v>2560</v>
      </c>
      <c r="C205" s="27" t="s">
        <v>57</v>
      </c>
      <c r="F205" s="46">
        <f>SUM(F198:F204)</f>
        <v>0</v>
      </c>
      <c r="G205" s="46">
        <f>SUM(G198:G204)</f>
        <v>0</v>
      </c>
      <c r="H205" s="46">
        <f>SUM(H198:H204)</f>
        <v>0</v>
      </c>
      <c r="I205" s="46">
        <f>SUM(I198:I204)</f>
        <v>0</v>
      </c>
      <c r="J205" s="46">
        <f>SUM(J198:J204)</f>
        <v>0</v>
      </c>
      <c r="K205" s="47">
        <f>MAX(K198:K204)</f>
        <v>0</v>
      </c>
      <c r="L205" s="46">
        <f>SUM(L198:L204)</f>
        <v>0</v>
      </c>
      <c r="M205" s="46">
        <f>SUM(M198:M204)</f>
        <v>0</v>
      </c>
      <c r="N205" s="46">
        <f>SUM(N198:N204)</f>
        <v>0</v>
      </c>
      <c r="O205" s="16" t="str">
        <f t="shared" si="44"/>
        <v/>
      </c>
      <c r="P205" s="15"/>
    </row>
    <row r="206" spans="1:16" outlineLevel="1" collapsed="1">
      <c r="A206" s="21"/>
      <c r="K206" s="3"/>
      <c r="O206" s="16"/>
      <c r="P206" s="43"/>
    </row>
    <row r="207" spans="1:16" outlineLevel="1">
      <c r="E207" s="4"/>
      <c r="F207" s="4">
        <v>2</v>
      </c>
      <c r="G207" s="4">
        <v>3</v>
      </c>
      <c r="H207" s="4">
        <v>7</v>
      </c>
      <c r="I207" s="4">
        <v>4</v>
      </c>
      <c r="J207" s="4">
        <v>5</v>
      </c>
      <c r="K207" s="4">
        <v>6</v>
      </c>
      <c r="L207" s="4">
        <v>8</v>
      </c>
      <c r="M207" s="4">
        <v>9</v>
      </c>
      <c r="N207" s="4">
        <v>10</v>
      </c>
      <c r="O207" s="16"/>
      <c r="P207" s="43"/>
    </row>
    <row r="208" spans="1:16" outlineLevel="1">
      <c r="E208" s="4"/>
      <c r="F208" s="4"/>
      <c r="G208" s="4"/>
      <c r="H208" s="8" t="s">
        <v>256</v>
      </c>
      <c r="I208" s="4"/>
      <c r="J208" s="4"/>
      <c r="K208" s="8" t="s">
        <v>172</v>
      </c>
      <c r="L208" s="8" t="s">
        <v>257</v>
      </c>
      <c r="M208" s="21" t="s">
        <v>258</v>
      </c>
      <c r="N208" s="21" t="s">
        <v>258</v>
      </c>
      <c r="O208" s="16"/>
      <c r="P208" s="43"/>
    </row>
    <row r="209" spans="1:16" outlineLevel="1">
      <c r="A209" s="4"/>
      <c r="B209" s="4"/>
      <c r="C209" s="4"/>
      <c r="E209" s="8"/>
      <c r="F209" s="21"/>
      <c r="G209" s="8" t="s">
        <v>142</v>
      </c>
      <c r="H209" s="21" t="s">
        <v>259</v>
      </c>
      <c r="I209" s="8" t="s">
        <v>143</v>
      </c>
      <c r="J209" s="8" t="s">
        <v>116</v>
      </c>
      <c r="K209" s="44" t="s">
        <v>260</v>
      </c>
      <c r="L209" s="44" t="s">
        <v>261</v>
      </c>
      <c r="M209" s="8" t="s">
        <v>262</v>
      </c>
      <c r="N209" s="8" t="s">
        <v>263</v>
      </c>
      <c r="O209" s="16"/>
      <c r="P209" s="43"/>
    </row>
    <row r="210" spans="1:16" outlineLevel="1">
      <c r="A210" s="5"/>
      <c r="B210" s="5"/>
      <c r="C210" s="5"/>
      <c r="E210" s="9"/>
      <c r="F210" s="23" t="s">
        <v>146</v>
      </c>
      <c r="G210" s="9" t="s">
        <v>147</v>
      </c>
      <c r="H210" s="23" t="s">
        <v>264</v>
      </c>
      <c r="I210" s="9" t="s">
        <v>148</v>
      </c>
      <c r="J210" s="9" t="s">
        <v>278</v>
      </c>
      <c r="K210" s="9" t="s">
        <v>110</v>
      </c>
      <c r="L210" s="9" t="s">
        <v>265</v>
      </c>
      <c r="M210" s="9" t="s">
        <v>266</v>
      </c>
      <c r="N210" s="9" t="s">
        <v>267</v>
      </c>
      <c r="O210" s="16"/>
      <c r="P210" s="43"/>
    </row>
    <row r="211" spans="1:16">
      <c r="A211" s="21"/>
      <c r="K211" s="3"/>
      <c r="O211" s="16"/>
      <c r="P211" s="43"/>
    </row>
    <row r="212" spans="1:16" outlineLevel="1">
      <c r="A212" s="27" t="s">
        <v>409</v>
      </c>
      <c r="C212" s="120">
        <v>1801</v>
      </c>
      <c r="D212" s="121" t="s">
        <v>410</v>
      </c>
      <c r="F212" s="170"/>
      <c r="G212" s="170"/>
      <c r="H212" s="170"/>
      <c r="I212" s="170"/>
      <c r="J212" s="28">
        <f t="shared" ref="J212:J218" si="45">F212-G212-H212+I212</f>
        <v>0</v>
      </c>
      <c r="K212" s="178"/>
      <c r="L212" s="170"/>
      <c r="M212" s="170"/>
      <c r="N212" s="170"/>
      <c r="O212" s="16" t="str">
        <f t="shared" ref="O212:O219" si="46">IF(AND(OR(F212&lt;&gt;0,G212&lt;&gt;0,I212&lt;&gt;0,J212&lt;&gt;0),K212=0)=TRUE,"STORE COUNT MISSING",IF(AND(AND(F212=0,G212=0,I212=0,J212=0),K212&lt;&gt;0)=TRUE,"STORE COUNT SHOULD BE ZERO",""))</f>
        <v/>
      </c>
      <c r="P212" s="15"/>
    </row>
    <row r="213" spans="1:16" outlineLevel="1">
      <c r="A213" s="27" t="s">
        <v>402</v>
      </c>
      <c r="C213" s="120">
        <v>1802</v>
      </c>
      <c r="D213" s="121" t="s">
        <v>411</v>
      </c>
      <c r="F213" s="170"/>
      <c r="G213" s="170"/>
      <c r="H213" s="170"/>
      <c r="I213" s="170"/>
      <c r="J213" s="28">
        <f t="shared" si="45"/>
        <v>0</v>
      </c>
      <c r="K213" s="178"/>
      <c r="L213" s="170"/>
      <c r="M213" s="170"/>
      <c r="N213" s="170"/>
      <c r="O213" s="16" t="str">
        <f t="shared" si="46"/>
        <v/>
      </c>
      <c r="P213" s="15"/>
    </row>
    <row r="214" spans="1:16" outlineLevel="1">
      <c r="A214" s="21"/>
      <c r="C214" s="120">
        <v>1803</v>
      </c>
      <c r="D214" s="121" t="s">
        <v>412</v>
      </c>
      <c r="F214" s="170"/>
      <c r="G214" s="170"/>
      <c r="H214" s="170"/>
      <c r="I214" s="170"/>
      <c r="J214" s="28">
        <f t="shared" si="45"/>
        <v>0</v>
      </c>
      <c r="K214" s="178"/>
      <c r="L214" s="170"/>
      <c r="M214" s="170"/>
      <c r="N214" s="170"/>
      <c r="O214" s="16" t="str">
        <f t="shared" si="46"/>
        <v/>
      </c>
      <c r="P214" s="15"/>
    </row>
    <row r="215" spans="1:16" outlineLevel="1">
      <c r="A215" s="21"/>
      <c r="C215" s="120">
        <v>1804</v>
      </c>
      <c r="D215" s="121" t="s">
        <v>413</v>
      </c>
      <c r="F215" s="170"/>
      <c r="G215" s="170"/>
      <c r="H215" s="170"/>
      <c r="I215" s="170"/>
      <c r="J215" s="28">
        <f t="shared" si="45"/>
        <v>0</v>
      </c>
      <c r="K215" s="178"/>
      <c r="L215" s="170"/>
      <c r="M215" s="170"/>
      <c r="N215" s="170"/>
      <c r="O215" s="16" t="str">
        <f t="shared" si="46"/>
        <v/>
      </c>
      <c r="P215" s="15"/>
    </row>
    <row r="216" spans="1:16" outlineLevel="1">
      <c r="A216" s="21"/>
      <c r="C216" s="120">
        <v>1805</v>
      </c>
      <c r="D216" s="121" t="s">
        <v>414</v>
      </c>
      <c r="F216" s="170"/>
      <c r="G216" s="170"/>
      <c r="H216" s="170"/>
      <c r="I216" s="170"/>
      <c r="J216" s="28">
        <f t="shared" si="45"/>
        <v>0</v>
      </c>
      <c r="K216" s="178"/>
      <c r="L216" s="170"/>
      <c r="M216" s="170"/>
      <c r="N216" s="170"/>
      <c r="O216" s="16" t="str">
        <f t="shared" si="46"/>
        <v/>
      </c>
      <c r="P216" s="15"/>
    </row>
    <row r="217" spans="1:16" outlineLevel="1">
      <c r="A217" s="21"/>
      <c r="C217" s="120">
        <v>1806</v>
      </c>
      <c r="D217" s="121" t="s">
        <v>740</v>
      </c>
      <c r="F217" s="170"/>
      <c r="G217" s="170"/>
      <c r="H217" s="170"/>
      <c r="I217" s="170"/>
      <c r="J217" s="28">
        <f t="shared" si="45"/>
        <v>0</v>
      </c>
      <c r="K217" s="178"/>
      <c r="L217" s="170"/>
      <c r="M217" s="170"/>
      <c r="N217" s="170"/>
      <c r="O217" s="16" t="str">
        <f t="shared" si="46"/>
        <v/>
      </c>
      <c r="P217" s="15"/>
    </row>
    <row r="218" spans="1:16">
      <c r="A218" s="21"/>
      <c r="C218" s="117">
        <v>2565</v>
      </c>
      <c r="D218" s="118" t="s">
        <v>415</v>
      </c>
      <c r="F218" s="170"/>
      <c r="G218" s="170"/>
      <c r="H218" s="170"/>
      <c r="I218" s="170"/>
      <c r="J218" s="28">
        <f t="shared" si="45"/>
        <v>0</v>
      </c>
      <c r="K218" s="178"/>
      <c r="L218" s="170"/>
      <c r="M218" s="170"/>
      <c r="N218" s="170"/>
      <c r="O218" s="16" t="str">
        <f t="shared" si="46"/>
        <v/>
      </c>
      <c r="P218" s="15"/>
    </row>
    <row r="219" spans="1:16" outlineLevel="1">
      <c r="A219" s="21"/>
      <c r="B219" s="35">
        <v>2570</v>
      </c>
      <c r="C219" s="27" t="s">
        <v>58</v>
      </c>
      <c r="D219" s="27"/>
      <c r="F219" s="46">
        <f>SUM(F212:F218)</f>
        <v>0</v>
      </c>
      <c r="G219" s="46">
        <f t="shared" ref="G219:J219" si="47">SUM(G212:G218)</f>
        <v>0</v>
      </c>
      <c r="H219" s="46">
        <f t="shared" si="47"/>
        <v>0</v>
      </c>
      <c r="I219" s="46">
        <f t="shared" si="47"/>
        <v>0</v>
      </c>
      <c r="J219" s="46">
        <f t="shared" si="47"/>
        <v>0</v>
      </c>
      <c r="K219" s="47">
        <f>MAX(K212:K218)</f>
        <v>0</v>
      </c>
      <c r="L219" s="46">
        <f t="shared" ref="L219" si="48">SUM(L212:L218)</f>
        <v>0</v>
      </c>
      <c r="M219" s="46">
        <f t="shared" ref="M219" si="49">SUM(M212:M218)</f>
        <v>0</v>
      </c>
      <c r="N219" s="46">
        <f t="shared" ref="N219" si="50">SUM(N212:N218)</f>
        <v>0</v>
      </c>
      <c r="O219" s="16" t="str">
        <f t="shared" si="46"/>
        <v/>
      </c>
      <c r="P219" s="15"/>
    </row>
    <row r="220" spans="1:16" outlineLevel="1" collapsed="1">
      <c r="A220" s="21"/>
      <c r="H220" s="40"/>
      <c r="O220" s="16"/>
      <c r="P220" s="43"/>
    </row>
    <row r="221" spans="1:16" outlineLevel="1">
      <c r="A221" s="27" t="s">
        <v>416</v>
      </c>
      <c r="C221" s="120" t="s">
        <v>417</v>
      </c>
      <c r="D221" s="121" t="s">
        <v>418</v>
      </c>
      <c r="F221" s="170"/>
      <c r="G221" s="170"/>
      <c r="H221" s="170"/>
      <c r="I221" s="170"/>
      <c r="J221" s="28">
        <f t="shared" ref="J221:J228" si="51">F221-G221-H221+I221</f>
        <v>0</v>
      </c>
      <c r="K221" s="178"/>
      <c r="L221" s="170"/>
      <c r="M221" s="170"/>
      <c r="N221" s="170"/>
      <c r="O221" s="16" t="str">
        <f t="shared" ref="O221:O229" si="52">IF(AND(OR(F221&lt;&gt;0,G221&lt;&gt;0,I221&lt;&gt;0,J221&lt;&gt;0),K221=0)=TRUE,"STORE COUNT MISSING",IF(AND(AND(F221=0,G221=0,I221=0,J221=0),K221&lt;&gt;0)=TRUE,"STORE COUNT SHOULD BE ZERO",""))</f>
        <v/>
      </c>
      <c r="P221" s="15"/>
    </row>
    <row r="222" spans="1:16" outlineLevel="1">
      <c r="A222" s="21"/>
      <c r="C222" s="120" t="s">
        <v>419</v>
      </c>
      <c r="D222" s="121" t="s">
        <v>420</v>
      </c>
      <c r="F222" s="170"/>
      <c r="G222" s="170"/>
      <c r="H222" s="170"/>
      <c r="I222" s="170"/>
      <c r="J222" s="28">
        <f t="shared" si="51"/>
        <v>0</v>
      </c>
      <c r="K222" s="178"/>
      <c r="L222" s="170"/>
      <c r="M222" s="170"/>
      <c r="N222" s="170"/>
      <c r="O222" s="16" t="str">
        <f t="shared" si="52"/>
        <v/>
      </c>
      <c r="P222" s="15"/>
    </row>
    <row r="223" spans="1:16" outlineLevel="1">
      <c r="A223" s="21"/>
      <c r="C223" s="120" t="s">
        <v>421</v>
      </c>
      <c r="D223" s="121" t="s">
        <v>422</v>
      </c>
      <c r="F223" s="170"/>
      <c r="G223" s="170"/>
      <c r="H223" s="170"/>
      <c r="I223" s="170"/>
      <c r="J223" s="28">
        <f t="shared" si="51"/>
        <v>0</v>
      </c>
      <c r="K223" s="178"/>
      <c r="L223" s="170"/>
      <c r="M223" s="170"/>
      <c r="N223" s="170"/>
      <c r="O223" s="16" t="str">
        <f t="shared" si="52"/>
        <v/>
      </c>
      <c r="P223" s="15"/>
    </row>
    <row r="224" spans="1:16" outlineLevel="1">
      <c r="A224" s="21"/>
      <c r="C224" s="120" t="s">
        <v>423</v>
      </c>
      <c r="D224" s="121" t="s">
        <v>729</v>
      </c>
      <c r="F224" s="170"/>
      <c r="G224" s="170"/>
      <c r="H224" s="170"/>
      <c r="I224" s="170"/>
      <c r="J224" s="28">
        <f t="shared" si="51"/>
        <v>0</v>
      </c>
      <c r="K224" s="178"/>
      <c r="L224" s="170"/>
      <c r="M224" s="170"/>
      <c r="N224" s="170"/>
      <c r="O224" s="16" t="str">
        <f t="shared" si="52"/>
        <v/>
      </c>
      <c r="P224" s="15"/>
    </row>
    <row r="225" spans="1:16" outlineLevel="1">
      <c r="A225" s="21"/>
      <c r="C225" s="120" t="s">
        <v>424</v>
      </c>
      <c r="D225" s="121" t="s">
        <v>425</v>
      </c>
      <c r="F225" s="170"/>
      <c r="G225" s="170"/>
      <c r="H225" s="170"/>
      <c r="I225" s="170"/>
      <c r="J225" s="28">
        <f t="shared" si="51"/>
        <v>0</v>
      </c>
      <c r="K225" s="178"/>
      <c r="L225" s="170"/>
      <c r="M225" s="170"/>
      <c r="N225" s="170"/>
      <c r="O225" s="16" t="str">
        <f t="shared" si="52"/>
        <v/>
      </c>
      <c r="P225" s="15"/>
    </row>
    <row r="226" spans="1:16" outlineLevel="1">
      <c r="A226" s="21"/>
      <c r="C226" s="120" t="s">
        <v>426</v>
      </c>
      <c r="D226" s="121" t="s">
        <v>427</v>
      </c>
      <c r="F226" s="170"/>
      <c r="G226" s="170"/>
      <c r="H226" s="170"/>
      <c r="I226" s="170"/>
      <c r="J226" s="28">
        <f t="shared" si="51"/>
        <v>0</v>
      </c>
      <c r="K226" s="178"/>
      <c r="L226" s="170"/>
      <c r="M226" s="170"/>
      <c r="N226" s="170"/>
      <c r="O226" s="16" t="str">
        <f t="shared" si="52"/>
        <v/>
      </c>
      <c r="P226" s="15"/>
    </row>
    <row r="227" spans="1:16" outlineLevel="1">
      <c r="A227" s="21"/>
      <c r="C227" s="120" t="s">
        <v>428</v>
      </c>
      <c r="D227" s="121" t="s">
        <v>730</v>
      </c>
      <c r="F227" s="170"/>
      <c r="G227" s="170"/>
      <c r="H227" s="170"/>
      <c r="I227" s="170"/>
      <c r="J227" s="28">
        <f t="shared" si="51"/>
        <v>0</v>
      </c>
      <c r="K227" s="178"/>
      <c r="L227" s="170"/>
      <c r="M227" s="170"/>
      <c r="N227" s="170"/>
      <c r="O227" s="16" t="str">
        <f t="shared" si="52"/>
        <v/>
      </c>
      <c r="P227" s="15"/>
    </row>
    <row r="228" spans="1:16">
      <c r="A228" s="21"/>
      <c r="C228" s="117" t="s">
        <v>429</v>
      </c>
      <c r="D228" s="118" t="s">
        <v>430</v>
      </c>
      <c r="F228" s="170"/>
      <c r="G228" s="170"/>
      <c r="H228" s="170"/>
      <c r="I228" s="170"/>
      <c r="J228" s="28">
        <f t="shared" si="51"/>
        <v>0</v>
      </c>
      <c r="K228" s="178"/>
      <c r="L228" s="170"/>
      <c r="M228" s="170"/>
      <c r="N228" s="170"/>
      <c r="O228" s="16" t="str">
        <f t="shared" si="52"/>
        <v/>
      </c>
      <c r="P228" s="15"/>
    </row>
    <row r="229" spans="1:16" outlineLevel="1">
      <c r="A229" s="21"/>
      <c r="B229" s="35">
        <v>2580</v>
      </c>
      <c r="C229" s="27" t="s">
        <v>59</v>
      </c>
      <c r="D229" s="27"/>
      <c r="F229" s="46">
        <f>SUM(F221:F228)</f>
        <v>0</v>
      </c>
      <c r="G229" s="46">
        <f>SUM(G221:G228)</f>
        <v>0</v>
      </c>
      <c r="H229" s="46">
        <f>SUM(H221:H228)</f>
        <v>0</v>
      </c>
      <c r="I229" s="46">
        <f>SUM(I221:I228)</f>
        <v>0</v>
      </c>
      <c r="J229" s="46">
        <f>SUM(J221:J228)</f>
        <v>0</v>
      </c>
      <c r="K229" s="47">
        <f>MAX(K221:K228)</f>
        <v>0</v>
      </c>
      <c r="L229" s="46">
        <f>SUM(L221:L228)</f>
        <v>0</v>
      </c>
      <c r="M229" s="46">
        <f>SUM(M221:M228)</f>
        <v>0</v>
      </c>
      <c r="N229" s="46">
        <f>SUM(N221:N228)</f>
        <v>0</v>
      </c>
      <c r="O229" s="16" t="str">
        <f t="shared" si="52"/>
        <v/>
      </c>
      <c r="P229" s="15"/>
    </row>
    <row r="230" spans="1:16" outlineLevel="1" collapsed="1">
      <c r="A230" s="21"/>
      <c r="H230" s="40"/>
      <c r="O230" s="16"/>
      <c r="P230" s="43"/>
    </row>
    <row r="231" spans="1:16" outlineLevel="1">
      <c r="A231" s="27" t="s">
        <v>431</v>
      </c>
      <c r="C231" s="120">
        <v>1001</v>
      </c>
      <c r="D231" s="121" t="s">
        <v>432</v>
      </c>
      <c r="F231" s="170"/>
      <c r="G231" s="170"/>
      <c r="H231" s="170"/>
      <c r="I231" s="170"/>
      <c r="J231" s="28">
        <f t="shared" ref="J231:J240" si="53">F231-G231-H231+I231</f>
        <v>0</v>
      </c>
      <c r="K231" s="178"/>
      <c r="L231" s="170"/>
      <c r="M231" s="170"/>
      <c r="N231" s="170"/>
      <c r="O231" s="16" t="str">
        <f t="shared" ref="O231:O244" si="54">IF(AND(OR(F231&lt;&gt;0,G231&lt;&gt;0,I231&lt;&gt;0,J231&lt;&gt;0),K231=0)=TRUE,"STORE COUNT MISSING",IF(AND(AND(F231=0,G231=0,I231=0,J231=0),K231&lt;&gt;0)=TRUE,"STORE COUNT SHOULD BE ZERO",""))</f>
        <v/>
      </c>
      <c r="P231" s="15"/>
    </row>
    <row r="232" spans="1:16" outlineLevel="1">
      <c r="A232" s="21"/>
      <c r="C232" s="120">
        <v>1002</v>
      </c>
      <c r="D232" s="121" t="s">
        <v>433</v>
      </c>
      <c r="F232" s="170"/>
      <c r="G232" s="170"/>
      <c r="H232" s="170"/>
      <c r="I232" s="170"/>
      <c r="J232" s="28">
        <f t="shared" si="53"/>
        <v>0</v>
      </c>
      <c r="K232" s="178"/>
      <c r="L232" s="170"/>
      <c r="M232" s="170"/>
      <c r="N232" s="170"/>
      <c r="O232" s="16" t="str">
        <f t="shared" si="54"/>
        <v/>
      </c>
      <c r="P232" s="15"/>
    </row>
    <row r="233" spans="1:16" outlineLevel="1">
      <c r="A233" s="21"/>
      <c r="C233" s="120">
        <v>1003</v>
      </c>
      <c r="D233" s="121" t="s">
        <v>434</v>
      </c>
      <c r="F233" s="170"/>
      <c r="G233" s="170"/>
      <c r="H233" s="170"/>
      <c r="I233" s="170"/>
      <c r="J233" s="28">
        <f t="shared" si="53"/>
        <v>0</v>
      </c>
      <c r="K233" s="178"/>
      <c r="L233" s="170"/>
      <c r="M233" s="170"/>
      <c r="N233" s="170"/>
      <c r="O233" s="16" t="str">
        <f t="shared" si="54"/>
        <v/>
      </c>
      <c r="P233" s="15"/>
    </row>
    <row r="234" spans="1:16" outlineLevel="1">
      <c r="A234" s="21"/>
      <c r="C234" s="120">
        <v>1004</v>
      </c>
      <c r="D234" s="121" t="s">
        <v>435</v>
      </c>
      <c r="F234" s="170"/>
      <c r="G234" s="170"/>
      <c r="H234" s="170"/>
      <c r="I234" s="170"/>
      <c r="J234" s="28">
        <f t="shared" si="53"/>
        <v>0</v>
      </c>
      <c r="K234" s="178"/>
      <c r="L234" s="170"/>
      <c r="M234" s="170"/>
      <c r="N234" s="170"/>
      <c r="O234" s="16" t="str">
        <f t="shared" si="54"/>
        <v/>
      </c>
      <c r="P234" s="15"/>
    </row>
    <row r="235" spans="1:16" outlineLevel="1">
      <c r="A235" s="21"/>
      <c r="C235" s="120">
        <v>1005</v>
      </c>
      <c r="D235" s="121" t="s">
        <v>436</v>
      </c>
      <c r="F235" s="170"/>
      <c r="G235" s="170"/>
      <c r="H235" s="170"/>
      <c r="I235" s="170"/>
      <c r="J235" s="28">
        <f t="shared" si="53"/>
        <v>0</v>
      </c>
      <c r="K235" s="178"/>
      <c r="L235" s="170"/>
      <c r="M235" s="170"/>
      <c r="N235" s="170"/>
      <c r="O235" s="16" t="str">
        <f t="shared" si="54"/>
        <v/>
      </c>
      <c r="P235" s="15"/>
    </row>
    <row r="236" spans="1:16" outlineLevel="1">
      <c r="A236" s="21"/>
      <c r="C236" s="120">
        <v>1006</v>
      </c>
      <c r="D236" s="121" t="s">
        <v>437</v>
      </c>
      <c r="F236" s="170"/>
      <c r="G236" s="170"/>
      <c r="H236" s="170"/>
      <c r="I236" s="170"/>
      <c r="J236" s="28">
        <f t="shared" si="53"/>
        <v>0</v>
      </c>
      <c r="K236" s="178"/>
      <c r="L236" s="170"/>
      <c r="M236" s="170"/>
      <c r="N236" s="170"/>
      <c r="O236" s="16" t="str">
        <f t="shared" si="54"/>
        <v/>
      </c>
      <c r="P236" s="15"/>
    </row>
    <row r="237" spans="1:16" outlineLevel="1">
      <c r="A237" s="21"/>
      <c r="C237" s="120">
        <v>1007</v>
      </c>
      <c r="D237" s="121" t="s">
        <v>438</v>
      </c>
      <c r="F237" s="170"/>
      <c r="G237" s="170"/>
      <c r="H237" s="170"/>
      <c r="I237" s="170"/>
      <c r="J237" s="28">
        <f t="shared" si="53"/>
        <v>0</v>
      </c>
      <c r="K237" s="178"/>
      <c r="L237" s="170"/>
      <c r="M237" s="170"/>
      <c r="N237" s="170"/>
      <c r="O237" s="16" t="str">
        <f t="shared" si="54"/>
        <v/>
      </c>
      <c r="P237" s="15"/>
    </row>
    <row r="238" spans="1:16" outlineLevel="1">
      <c r="A238" s="21"/>
      <c r="C238" s="120">
        <v>1008</v>
      </c>
      <c r="D238" s="121" t="s">
        <v>439</v>
      </c>
      <c r="F238" s="170"/>
      <c r="G238" s="170"/>
      <c r="H238" s="170"/>
      <c r="I238" s="170"/>
      <c r="J238" s="28">
        <f t="shared" si="53"/>
        <v>0</v>
      </c>
      <c r="K238" s="178"/>
      <c r="L238" s="170"/>
      <c r="M238" s="170"/>
      <c r="N238" s="170"/>
      <c r="O238" s="16" t="str">
        <f t="shared" si="54"/>
        <v/>
      </c>
      <c r="P238" s="15"/>
    </row>
    <row r="239" spans="1:16" outlineLevel="1">
      <c r="A239" s="21"/>
      <c r="C239" s="120">
        <v>1009</v>
      </c>
      <c r="D239" s="121" t="s">
        <v>731</v>
      </c>
      <c r="F239" s="170"/>
      <c r="G239" s="170"/>
      <c r="H239" s="170"/>
      <c r="I239" s="170"/>
      <c r="J239" s="28">
        <f t="shared" si="53"/>
        <v>0</v>
      </c>
      <c r="K239" s="178"/>
      <c r="L239" s="170"/>
      <c r="M239" s="170"/>
      <c r="N239" s="170"/>
      <c r="O239" s="16" t="str">
        <f t="shared" si="54"/>
        <v/>
      </c>
      <c r="P239" s="15"/>
    </row>
    <row r="240" spans="1:16">
      <c r="A240" s="21"/>
      <c r="C240" s="117">
        <v>2585</v>
      </c>
      <c r="D240" s="118" t="s">
        <v>440</v>
      </c>
      <c r="F240" s="170"/>
      <c r="G240" s="170"/>
      <c r="H240" s="170"/>
      <c r="I240" s="170"/>
      <c r="J240" s="28">
        <f t="shared" si="53"/>
        <v>0</v>
      </c>
      <c r="K240" s="178"/>
      <c r="L240" s="170"/>
      <c r="M240" s="170"/>
      <c r="N240" s="170"/>
      <c r="O240" s="16" t="str">
        <f t="shared" si="54"/>
        <v/>
      </c>
      <c r="P240" s="15"/>
    </row>
    <row r="241" spans="1:16" outlineLevel="1">
      <c r="A241" s="21"/>
      <c r="B241" s="35">
        <v>2590</v>
      </c>
      <c r="C241" s="27" t="s">
        <v>130</v>
      </c>
      <c r="D241" s="27"/>
      <c r="F241" s="46">
        <f>SUM(F231:F240)</f>
        <v>0</v>
      </c>
      <c r="G241" s="46">
        <f>SUM(G231:G240)</f>
        <v>0</v>
      </c>
      <c r="H241" s="46">
        <f>SUM(H231:H240)</f>
        <v>0</v>
      </c>
      <c r="I241" s="46">
        <f>SUM(I231:I240)</f>
        <v>0</v>
      </c>
      <c r="J241" s="46">
        <f>SUM(J231:J240)</f>
        <v>0</v>
      </c>
      <c r="K241" s="47">
        <f>MAX(K231:K240)</f>
        <v>0</v>
      </c>
      <c r="L241" s="46">
        <f>SUM(L231:L240)</f>
        <v>0</v>
      </c>
      <c r="M241" s="46">
        <f>SUM(M231:M240)</f>
        <v>0</v>
      </c>
      <c r="N241" s="46">
        <f>SUM(N231:N240)</f>
        <v>0</v>
      </c>
      <c r="O241" s="16" t="str">
        <f t="shared" si="54"/>
        <v/>
      </c>
      <c r="P241" s="15"/>
    </row>
    <row r="242" spans="1:16">
      <c r="A242" s="21"/>
      <c r="B242" s="21">
        <v>2600</v>
      </c>
      <c r="C242" s="7" t="s">
        <v>60</v>
      </c>
      <c r="D242" s="21"/>
      <c r="F242" s="170"/>
      <c r="G242" s="170"/>
      <c r="H242" s="170"/>
      <c r="I242" s="170"/>
      <c r="J242" s="28">
        <f>F242-G242-H242+I242</f>
        <v>0</v>
      </c>
      <c r="K242" s="178"/>
      <c r="L242" s="170"/>
      <c r="M242" s="170"/>
      <c r="N242" s="170"/>
      <c r="O242" s="16" t="str">
        <f t="shared" si="54"/>
        <v/>
      </c>
      <c r="P242" s="15"/>
    </row>
    <row r="243" spans="1:16">
      <c r="A243" s="21"/>
      <c r="B243" s="21">
        <v>2609</v>
      </c>
      <c r="C243" s="7" t="s">
        <v>131</v>
      </c>
      <c r="D243" s="21"/>
      <c r="F243" s="170"/>
      <c r="G243" s="170"/>
      <c r="H243" s="170"/>
      <c r="I243" s="170"/>
      <c r="J243" s="28">
        <f>F243-G243-H243+I243</f>
        <v>0</v>
      </c>
      <c r="K243" s="178"/>
      <c r="L243" s="170"/>
      <c r="M243" s="170"/>
      <c r="N243" s="170"/>
      <c r="O243" s="16" t="str">
        <f t="shared" si="54"/>
        <v/>
      </c>
      <c r="P243" s="15"/>
    </row>
    <row r="244" spans="1:16">
      <c r="A244" s="4">
        <v>2610</v>
      </c>
      <c r="B244" s="1" t="s">
        <v>441</v>
      </c>
      <c r="C244" s="1"/>
      <c r="D244" s="1"/>
      <c r="F244" s="46">
        <f>F196+F205+F219+F229+F241+F242+F243</f>
        <v>0</v>
      </c>
      <c r="G244" s="46">
        <f>G196+G205+G219+G229+G241+G242+G243</f>
        <v>0</v>
      </c>
      <c r="H244" s="46">
        <f>H196+H205+H219+H229+H241+H242+H243</f>
        <v>0</v>
      </c>
      <c r="I244" s="46">
        <f>I196+I205+I219+I229+I241+I242+I243</f>
        <v>0</v>
      </c>
      <c r="J244" s="46">
        <f>J196+J205+J219+J229+J241+J242+J243</f>
        <v>0</v>
      </c>
      <c r="K244" s="47">
        <f>MAX(K243,K242,K241,K229,K219,K205,K196)</f>
        <v>0</v>
      </c>
      <c r="L244" s="46">
        <f>L196+L205+L219+L229+L241+L242+L243</f>
        <v>0</v>
      </c>
      <c r="M244" s="46">
        <f>M196+M205+M219+M229+M241+M242+M243</f>
        <v>0</v>
      </c>
      <c r="N244" s="46">
        <f>N196+N205+N219+N229+N241+N242+N243</f>
        <v>0</v>
      </c>
      <c r="O244" s="16" t="str">
        <f t="shared" si="54"/>
        <v/>
      </c>
      <c r="P244" s="15"/>
    </row>
    <row r="245" spans="1:16">
      <c r="H245" s="40"/>
      <c r="L245" s="40"/>
      <c r="O245" s="16"/>
      <c r="P245" s="43"/>
    </row>
    <row r="246" spans="1:16" outlineLevel="1">
      <c r="A246" s="27" t="s">
        <v>442</v>
      </c>
      <c r="C246" s="120">
        <v>2101</v>
      </c>
      <c r="D246" s="121" t="s">
        <v>443</v>
      </c>
      <c r="F246" s="170"/>
      <c r="G246" s="170"/>
      <c r="H246" s="170"/>
      <c r="I246" s="170"/>
      <c r="J246" s="28">
        <f t="shared" ref="J246:J260" si="55">F246-G246-H246+I246</f>
        <v>0</v>
      </c>
      <c r="K246" s="178"/>
      <c r="L246" s="170"/>
      <c r="M246" s="170"/>
      <c r="N246" s="170"/>
      <c r="O246" s="16" t="str">
        <f t="shared" ref="O246:O261" si="56">IF(AND(OR(F246&lt;&gt;0,G246&lt;&gt;0,I246&lt;&gt;0,J246&lt;&gt;0),K246=0)=TRUE,"STORE COUNT MISSING",IF(AND(AND(F246=0,G246=0,I246=0,J246=0),K246&lt;&gt;0)=TRUE,"STORE COUNT SHOULD BE ZERO",""))</f>
        <v/>
      </c>
      <c r="P246" s="15"/>
    </row>
    <row r="247" spans="1:16" outlineLevel="1">
      <c r="C247" s="120">
        <v>2102</v>
      </c>
      <c r="D247" s="121" t="s">
        <v>444</v>
      </c>
      <c r="F247" s="170"/>
      <c r="G247" s="170"/>
      <c r="H247" s="170"/>
      <c r="I247" s="170"/>
      <c r="J247" s="28">
        <f t="shared" si="55"/>
        <v>0</v>
      </c>
      <c r="K247" s="178"/>
      <c r="L247" s="170"/>
      <c r="M247" s="170"/>
      <c r="N247" s="170"/>
      <c r="O247" s="16" t="str">
        <f t="shared" si="56"/>
        <v/>
      </c>
      <c r="P247" s="15"/>
    </row>
    <row r="248" spans="1:16" outlineLevel="1">
      <c r="C248" s="120">
        <v>2103</v>
      </c>
      <c r="D248" s="121" t="s">
        <v>445</v>
      </c>
      <c r="F248" s="170"/>
      <c r="G248" s="170"/>
      <c r="H248" s="170"/>
      <c r="I248" s="170"/>
      <c r="J248" s="28">
        <f t="shared" si="55"/>
        <v>0</v>
      </c>
      <c r="K248" s="178"/>
      <c r="L248" s="170"/>
      <c r="M248" s="170"/>
      <c r="N248" s="170"/>
      <c r="O248" s="16" t="str">
        <f t="shared" si="56"/>
        <v/>
      </c>
      <c r="P248" s="15"/>
    </row>
    <row r="249" spans="1:16" outlineLevel="1">
      <c r="C249" s="120">
        <v>2104</v>
      </c>
      <c r="D249" s="121" t="s">
        <v>446</v>
      </c>
      <c r="F249" s="170"/>
      <c r="G249" s="170"/>
      <c r="H249" s="170"/>
      <c r="I249" s="170"/>
      <c r="J249" s="28">
        <f t="shared" si="55"/>
        <v>0</v>
      </c>
      <c r="K249" s="178"/>
      <c r="L249" s="170"/>
      <c r="M249" s="170"/>
      <c r="N249" s="170"/>
      <c r="O249" s="16" t="str">
        <f t="shared" si="56"/>
        <v/>
      </c>
      <c r="P249" s="15"/>
    </row>
    <row r="250" spans="1:16" outlineLevel="1">
      <c r="C250" s="120">
        <v>2105</v>
      </c>
      <c r="D250" s="121" t="s">
        <v>447</v>
      </c>
      <c r="F250" s="170"/>
      <c r="G250" s="170"/>
      <c r="H250" s="170"/>
      <c r="I250" s="170"/>
      <c r="J250" s="28">
        <f t="shared" si="55"/>
        <v>0</v>
      </c>
      <c r="K250" s="178"/>
      <c r="L250" s="170"/>
      <c r="M250" s="170"/>
      <c r="N250" s="170"/>
      <c r="O250" s="16" t="str">
        <f t="shared" si="56"/>
        <v/>
      </c>
      <c r="P250" s="15"/>
    </row>
    <row r="251" spans="1:16" outlineLevel="1">
      <c r="C251" s="120">
        <v>2106</v>
      </c>
      <c r="D251" s="121" t="s">
        <v>448</v>
      </c>
      <c r="F251" s="170"/>
      <c r="G251" s="170"/>
      <c r="H251" s="170"/>
      <c r="I251" s="170"/>
      <c r="J251" s="28">
        <f t="shared" si="55"/>
        <v>0</v>
      </c>
      <c r="K251" s="178"/>
      <c r="L251" s="170"/>
      <c r="M251" s="170"/>
      <c r="N251" s="170"/>
      <c r="O251" s="16" t="str">
        <f t="shared" si="56"/>
        <v/>
      </c>
      <c r="P251" s="15"/>
    </row>
    <row r="252" spans="1:16" outlineLevel="1">
      <c r="C252" s="120">
        <v>2107</v>
      </c>
      <c r="D252" s="121" t="s">
        <v>449</v>
      </c>
      <c r="F252" s="170"/>
      <c r="G252" s="170"/>
      <c r="H252" s="170"/>
      <c r="I252" s="170"/>
      <c r="J252" s="28">
        <f t="shared" si="55"/>
        <v>0</v>
      </c>
      <c r="K252" s="178"/>
      <c r="L252" s="170"/>
      <c r="M252" s="170"/>
      <c r="N252" s="170"/>
      <c r="O252" s="16" t="str">
        <f t="shared" si="56"/>
        <v/>
      </c>
      <c r="P252" s="15"/>
    </row>
    <row r="253" spans="1:16" outlineLevel="1">
      <c r="C253" s="120">
        <v>2108</v>
      </c>
      <c r="D253" s="121" t="s">
        <v>450</v>
      </c>
      <c r="F253" s="170"/>
      <c r="G253" s="170"/>
      <c r="H253" s="170"/>
      <c r="I253" s="170"/>
      <c r="J253" s="28">
        <f t="shared" si="55"/>
        <v>0</v>
      </c>
      <c r="K253" s="178"/>
      <c r="L253" s="170"/>
      <c r="M253" s="170"/>
      <c r="N253" s="170"/>
      <c r="O253" s="16" t="str">
        <f t="shared" si="56"/>
        <v/>
      </c>
      <c r="P253" s="15"/>
    </row>
    <row r="254" spans="1:16" outlineLevel="1">
      <c r="C254" s="120">
        <v>2109</v>
      </c>
      <c r="D254" s="121" t="s">
        <v>451</v>
      </c>
      <c r="F254" s="170"/>
      <c r="G254" s="170"/>
      <c r="H254" s="170"/>
      <c r="I254" s="170"/>
      <c r="J254" s="28">
        <f t="shared" si="55"/>
        <v>0</v>
      </c>
      <c r="K254" s="178"/>
      <c r="L254" s="170"/>
      <c r="M254" s="170"/>
      <c r="N254" s="170"/>
      <c r="O254" s="16" t="str">
        <f t="shared" si="56"/>
        <v/>
      </c>
      <c r="P254" s="15"/>
    </row>
    <row r="255" spans="1:16" outlineLevel="1">
      <c r="C255" s="120">
        <v>2110</v>
      </c>
      <c r="D255" s="121" t="s">
        <v>452</v>
      </c>
      <c r="F255" s="170"/>
      <c r="G255" s="170"/>
      <c r="H255" s="170"/>
      <c r="I255" s="170"/>
      <c r="J255" s="28">
        <f t="shared" si="55"/>
        <v>0</v>
      </c>
      <c r="K255" s="178"/>
      <c r="L255" s="170"/>
      <c r="M255" s="170"/>
      <c r="N255" s="170"/>
      <c r="O255" s="16" t="str">
        <f t="shared" si="56"/>
        <v/>
      </c>
      <c r="P255" s="15"/>
    </row>
    <row r="256" spans="1:16" outlineLevel="1">
      <c r="C256" s="120">
        <v>2111</v>
      </c>
      <c r="D256" s="121" t="s">
        <v>453</v>
      </c>
      <c r="F256" s="170"/>
      <c r="G256" s="170"/>
      <c r="H256" s="170"/>
      <c r="I256" s="170"/>
      <c r="J256" s="28">
        <f t="shared" si="55"/>
        <v>0</v>
      </c>
      <c r="K256" s="178"/>
      <c r="L256" s="170"/>
      <c r="M256" s="170"/>
      <c r="N256" s="170"/>
      <c r="O256" s="16" t="str">
        <f t="shared" si="56"/>
        <v/>
      </c>
      <c r="P256" s="15"/>
    </row>
    <row r="257" spans="1:16" outlineLevel="1">
      <c r="C257" s="120">
        <v>2112</v>
      </c>
      <c r="D257" s="121" t="s">
        <v>454</v>
      </c>
      <c r="F257" s="170"/>
      <c r="G257" s="170"/>
      <c r="H257" s="170"/>
      <c r="I257" s="170"/>
      <c r="J257" s="28">
        <f t="shared" si="55"/>
        <v>0</v>
      </c>
      <c r="K257" s="178"/>
      <c r="L257" s="170"/>
      <c r="M257" s="170"/>
      <c r="N257" s="170"/>
      <c r="O257" s="16" t="str">
        <f t="shared" si="56"/>
        <v/>
      </c>
      <c r="P257" s="15"/>
    </row>
    <row r="258" spans="1:16" outlineLevel="1">
      <c r="C258" s="120">
        <v>2113</v>
      </c>
      <c r="D258" s="121" t="s">
        <v>455</v>
      </c>
      <c r="F258" s="170"/>
      <c r="G258" s="170"/>
      <c r="H258" s="170"/>
      <c r="I258" s="170"/>
      <c r="J258" s="28">
        <f t="shared" si="55"/>
        <v>0</v>
      </c>
      <c r="K258" s="178"/>
      <c r="L258" s="170"/>
      <c r="M258" s="170"/>
      <c r="N258" s="170"/>
      <c r="O258" s="16" t="str">
        <f t="shared" si="56"/>
        <v/>
      </c>
      <c r="P258" s="15"/>
    </row>
    <row r="259" spans="1:16" outlineLevel="1">
      <c r="C259" s="120">
        <v>2114</v>
      </c>
      <c r="D259" s="121" t="s">
        <v>456</v>
      </c>
      <c r="F259" s="170"/>
      <c r="G259" s="170"/>
      <c r="H259" s="170"/>
      <c r="I259" s="170"/>
      <c r="J259" s="28">
        <f t="shared" si="55"/>
        <v>0</v>
      </c>
      <c r="K259" s="178"/>
      <c r="L259" s="170"/>
      <c r="M259" s="170"/>
      <c r="N259" s="170"/>
      <c r="O259" s="16" t="str">
        <f t="shared" si="56"/>
        <v/>
      </c>
      <c r="P259" s="15"/>
    </row>
    <row r="260" spans="1:16">
      <c r="C260" s="117">
        <v>2615</v>
      </c>
      <c r="D260" s="118" t="s">
        <v>457</v>
      </c>
      <c r="F260" s="170"/>
      <c r="G260" s="170"/>
      <c r="H260" s="170"/>
      <c r="I260" s="170"/>
      <c r="J260" s="28">
        <f t="shared" si="55"/>
        <v>0</v>
      </c>
      <c r="K260" s="178"/>
      <c r="L260" s="170"/>
      <c r="M260" s="170"/>
      <c r="N260" s="170"/>
      <c r="O260" s="16" t="str">
        <f t="shared" si="56"/>
        <v/>
      </c>
      <c r="P260" s="15"/>
    </row>
    <row r="261" spans="1:16" outlineLevel="1">
      <c r="A261" s="21"/>
      <c r="B261" s="35">
        <v>2620</v>
      </c>
      <c r="C261" s="27" t="s">
        <v>61</v>
      </c>
      <c r="D261" s="27"/>
      <c r="F261" s="46">
        <f>SUM(F246:F260)</f>
        <v>0</v>
      </c>
      <c r="G261" s="46">
        <f>SUM(G246:G260)</f>
        <v>0</v>
      </c>
      <c r="H261" s="46">
        <f>SUM(H246:H260)</f>
        <v>0</v>
      </c>
      <c r="I261" s="46">
        <f>SUM(I246:I260)</f>
        <v>0</v>
      </c>
      <c r="J261" s="46">
        <f>SUM(J246:J260)</f>
        <v>0</v>
      </c>
      <c r="K261" s="47">
        <f>MAX(K246:K253,K254:K260)</f>
        <v>0</v>
      </c>
      <c r="L261" s="46">
        <f>SUM(L246:L260)</f>
        <v>0</v>
      </c>
      <c r="M261" s="46">
        <f>SUM(M246:M260)</f>
        <v>0</v>
      </c>
      <c r="N261" s="46">
        <f>SUM(N246:N260)</f>
        <v>0</v>
      </c>
      <c r="O261" s="16" t="str">
        <f t="shared" si="56"/>
        <v/>
      </c>
      <c r="P261" s="15"/>
    </row>
    <row r="262" spans="1:16" outlineLevel="1" collapsed="1">
      <c r="A262" s="21"/>
      <c r="H262" s="40"/>
      <c r="L262" s="40"/>
      <c r="O262" s="16"/>
      <c r="P262" s="43"/>
    </row>
    <row r="263" spans="1:16" outlineLevel="1">
      <c r="A263" s="27" t="s">
        <v>458</v>
      </c>
      <c r="C263" s="120">
        <v>2401</v>
      </c>
      <c r="D263" s="121" t="s">
        <v>459</v>
      </c>
      <c r="F263" s="170"/>
      <c r="G263" s="170"/>
      <c r="H263" s="170"/>
      <c r="I263" s="170"/>
      <c r="J263" s="28">
        <f t="shared" ref="J263:J269" si="57">F263-G263-H263+I263</f>
        <v>0</v>
      </c>
      <c r="K263" s="178"/>
      <c r="L263" s="170"/>
      <c r="M263" s="170"/>
      <c r="N263" s="170"/>
      <c r="O263" s="16" t="str">
        <f t="shared" ref="O263:O270" si="58">IF(AND(OR(F263&lt;&gt;0,G263&lt;&gt;0,I263&lt;&gt;0,J263&lt;&gt;0),K263=0)=TRUE,"STORE COUNT MISSING",IF(AND(AND(F263=0,G263=0,I263=0,J263=0),K263&lt;&gt;0)=TRUE,"STORE COUNT SHOULD BE ZERO",""))</f>
        <v/>
      </c>
      <c r="P263" s="15"/>
    </row>
    <row r="264" spans="1:16" outlineLevel="1">
      <c r="A264" s="21"/>
      <c r="C264" s="120">
        <v>2402</v>
      </c>
      <c r="D264" s="121" t="s">
        <v>460</v>
      </c>
      <c r="F264" s="170"/>
      <c r="G264" s="170"/>
      <c r="H264" s="170"/>
      <c r="I264" s="170"/>
      <c r="J264" s="28">
        <f t="shared" si="57"/>
        <v>0</v>
      </c>
      <c r="K264" s="178"/>
      <c r="L264" s="170"/>
      <c r="M264" s="170"/>
      <c r="N264" s="170"/>
      <c r="O264" s="16" t="str">
        <f t="shared" si="58"/>
        <v/>
      </c>
      <c r="P264" s="15"/>
    </row>
    <row r="265" spans="1:16" outlineLevel="1">
      <c r="A265" s="21"/>
      <c r="C265" s="120">
        <v>2403</v>
      </c>
      <c r="D265" s="121" t="s">
        <v>461</v>
      </c>
      <c r="F265" s="170"/>
      <c r="G265" s="170"/>
      <c r="H265" s="170"/>
      <c r="I265" s="170"/>
      <c r="J265" s="28">
        <f t="shared" si="57"/>
        <v>0</v>
      </c>
      <c r="K265" s="178"/>
      <c r="L265" s="170"/>
      <c r="M265" s="170"/>
      <c r="N265" s="170"/>
      <c r="O265" s="16" t="str">
        <f t="shared" si="58"/>
        <v/>
      </c>
      <c r="P265" s="15"/>
    </row>
    <row r="266" spans="1:16" outlineLevel="1">
      <c r="A266" s="21"/>
      <c r="C266" s="120">
        <v>2404</v>
      </c>
      <c r="D266" s="121" t="s">
        <v>462</v>
      </c>
      <c r="F266" s="170"/>
      <c r="G266" s="170"/>
      <c r="H266" s="170"/>
      <c r="I266" s="170"/>
      <c r="J266" s="28">
        <f t="shared" si="57"/>
        <v>0</v>
      </c>
      <c r="K266" s="178"/>
      <c r="L266" s="170"/>
      <c r="M266" s="170"/>
      <c r="N266" s="170"/>
      <c r="O266" s="16" t="str">
        <f t="shared" si="58"/>
        <v/>
      </c>
      <c r="P266" s="15"/>
    </row>
    <row r="267" spans="1:16" outlineLevel="1">
      <c r="A267" s="21"/>
      <c r="C267" s="120">
        <v>3814</v>
      </c>
      <c r="D267" s="121" t="s">
        <v>463</v>
      </c>
      <c r="F267" s="170"/>
      <c r="G267" s="170"/>
      <c r="H267" s="170"/>
      <c r="I267" s="170"/>
      <c r="J267" s="28">
        <f t="shared" si="57"/>
        <v>0</v>
      </c>
      <c r="K267" s="178"/>
      <c r="L267" s="170"/>
      <c r="M267" s="170"/>
      <c r="N267" s="170"/>
      <c r="O267" s="16" t="str">
        <f t="shared" si="58"/>
        <v/>
      </c>
      <c r="P267" s="15"/>
    </row>
    <row r="268" spans="1:16" outlineLevel="1">
      <c r="A268" s="21"/>
      <c r="C268" s="120">
        <v>2406</v>
      </c>
      <c r="D268" s="121" t="s">
        <v>464</v>
      </c>
      <c r="F268" s="170"/>
      <c r="G268" s="170"/>
      <c r="H268" s="170"/>
      <c r="I268" s="170"/>
      <c r="J268" s="28">
        <f t="shared" si="57"/>
        <v>0</v>
      </c>
      <c r="K268" s="178"/>
      <c r="L268" s="170"/>
      <c r="M268" s="170"/>
      <c r="N268" s="170"/>
      <c r="O268" s="16" t="str">
        <f t="shared" si="58"/>
        <v/>
      </c>
      <c r="P268" s="15"/>
    </row>
    <row r="269" spans="1:16">
      <c r="A269" s="21"/>
      <c r="C269" s="117">
        <v>2625</v>
      </c>
      <c r="D269" s="118" t="s">
        <v>465</v>
      </c>
      <c r="F269" s="170"/>
      <c r="G269" s="170"/>
      <c r="H269" s="170"/>
      <c r="I269" s="170"/>
      <c r="J269" s="28">
        <f t="shared" si="57"/>
        <v>0</v>
      </c>
      <c r="K269" s="178"/>
      <c r="L269" s="170"/>
      <c r="M269" s="170"/>
      <c r="N269" s="170"/>
      <c r="O269" s="16" t="str">
        <f t="shared" si="58"/>
        <v/>
      </c>
      <c r="P269" s="15"/>
    </row>
    <row r="270" spans="1:16" outlineLevel="1">
      <c r="A270" s="21"/>
      <c r="B270" s="35">
        <v>2630</v>
      </c>
      <c r="C270" s="27" t="s">
        <v>62</v>
      </c>
      <c r="D270" s="27"/>
      <c r="F270" s="46">
        <f>SUM(F263:F269)</f>
        <v>0</v>
      </c>
      <c r="G270" s="46">
        <f>SUM(G263:G269)</f>
        <v>0</v>
      </c>
      <c r="H270" s="46">
        <f>SUM(H263:H269)</f>
        <v>0</v>
      </c>
      <c r="I270" s="46">
        <f>SUM(I263:I269)</f>
        <v>0</v>
      </c>
      <c r="J270" s="46">
        <f>SUM(J263:J269)</f>
        <v>0</v>
      </c>
      <c r="K270" s="47">
        <f>MAX(K263:K269)</f>
        <v>0</v>
      </c>
      <c r="L270" s="46">
        <f>SUM(L263:L269)</f>
        <v>0</v>
      </c>
      <c r="M270" s="46">
        <f>SUM(M263:M269)</f>
        <v>0</v>
      </c>
      <c r="N270" s="46">
        <f>SUM(N263:N269)</f>
        <v>0</v>
      </c>
      <c r="O270" s="16" t="str">
        <f t="shared" si="58"/>
        <v/>
      </c>
      <c r="P270" s="15"/>
    </row>
    <row r="271" spans="1:16" s="3" customFormat="1" outlineLevel="1"/>
    <row r="272" spans="1:16" outlineLevel="1">
      <c r="E272" s="4"/>
      <c r="F272" s="4">
        <v>2</v>
      </c>
      <c r="G272" s="4">
        <v>3</v>
      </c>
      <c r="H272" s="4">
        <v>7</v>
      </c>
      <c r="I272" s="4">
        <v>4</v>
      </c>
      <c r="J272" s="4">
        <v>5</v>
      </c>
      <c r="K272" s="4">
        <v>6</v>
      </c>
      <c r="L272" s="4">
        <v>8</v>
      </c>
      <c r="M272" s="4">
        <v>9</v>
      </c>
      <c r="N272" s="4">
        <v>10</v>
      </c>
      <c r="O272" s="16"/>
      <c r="P272" s="43"/>
    </row>
    <row r="273" spans="1:16" outlineLevel="1">
      <c r="E273" s="4"/>
      <c r="F273" s="4"/>
      <c r="G273" s="4"/>
      <c r="H273" s="8" t="s">
        <v>256</v>
      </c>
      <c r="I273" s="4"/>
      <c r="J273" s="4"/>
      <c r="K273" s="8" t="s">
        <v>172</v>
      </c>
      <c r="L273" s="8" t="s">
        <v>257</v>
      </c>
      <c r="M273" s="21" t="s">
        <v>258</v>
      </c>
      <c r="N273" s="21" t="s">
        <v>258</v>
      </c>
      <c r="O273" s="16"/>
      <c r="P273" s="43"/>
    </row>
    <row r="274" spans="1:16" outlineLevel="1">
      <c r="A274" s="4"/>
      <c r="B274" s="4"/>
      <c r="C274" s="4"/>
      <c r="E274" s="8"/>
      <c r="F274" s="21"/>
      <c r="G274" s="8" t="s">
        <v>142</v>
      </c>
      <c r="H274" s="21" t="s">
        <v>259</v>
      </c>
      <c r="I274" s="8" t="s">
        <v>143</v>
      </c>
      <c r="J274" s="8" t="s">
        <v>116</v>
      </c>
      <c r="K274" s="44" t="s">
        <v>260</v>
      </c>
      <c r="L274" s="44" t="s">
        <v>261</v>
      </c>
      <c r="M274" s="8" t="s">
        <v>262</v>
      </c>
      <c r="N274" s="8" t="s">
        <v>263</v>
      </c>
      <c r="O274" s="16"/>
      <c r="P274" s="43"/>
    </row>
    <row r="275" spans="1:16" outlineLevel="1">
      <c r="A275" s="5"/>
      <c r="B275" s="5"/>
      <c r="C275" s="5"/>
      <c r="E275" s="9"/>
      <c r="F275" s="23" t="s">
        <v>146</v>
      </c>
      <c r="G275" s="9" t="s">
        <v>147</v>
      </c>
      <c r="H275" s="23" t="s">
        <v>264</v>
      </c>
      <c r="I275" s="9" t="s">
        <v>148</v>
      </c>
      <c r="J275" s="9" t="s">
        <v>278</v>
      </c>
      <c r="K275" s="9" t="s">
        <v>110</v>
      </c>
      <c r="L275" s="9" t="s">
        <v>265</v>
      </c>
      <c r="M275" s="9" t="s">
        <v>266</v>
      </c>
      <c r="N275" s="9" t="s">
        <v>267</v>
      </c>
      <c r="O275" s="16"/>
      <c r="P275" s="43"/>
    </row>
    <row r="276" spans="1:16" outlineLevel="1">
      <c r="A276" s="21"/>
      <c r="H276" s="40"/>
      <c r="O276" s="16"/>
      <c r="P276" s="43"/>
    </row>
    <row r="277" spans="1:16" outlineLevel="1">
      <c r="A277" s="27" t="s">
        <v>466</v>
      </c>
      <c r="C277" s="120">
        <v>2301</v>
      </c>
      <c r="D277" s="121" t="s">
        <v>467</v>
      </c>
      <c r="F277" s="170"/>
      <c r="G277" s="170"/>
      <c r="H277" s="170"/>
      <c r="I277" s="170"/>
      <c r="J277" s="28">
        <f t="shared" ref="J277:J285" si="59">F277-G277-H277+I277</f>
        <v>0</v>
      </c>
      <c r="K277" s="178"/>
      <c r="L277" s="170"/>
      <c r="M277" s="170"/>
      <c r="N277" s="170"/>
      <c r="O277" s="16" t="str">
        <f t="shared" ref="O277:O286" si="60">IF(AND(OR(F277&lt;&gt;0,G277&lt;&gt;0,I277&lt;&gt;0,J277&lt;&gt;0),K277=0)=TRUE,"STORE COUNT MISSING",IF(AND(AND(F277=0,G277=0,I277=0,J277=0),K277&lt;&gt;0)=TRUE,"STORE COUNT SHOULD BE ZERO",""))</f>
        <v/>
      </c>
      <c r="P277" s="15"/>
    </row>
    <row r="278" spans="1:16" outlineLevel="1">
      <c r="A278" s="21"/>
      <c r="C278" s="120">
        <v>3810</v>
      </c>
      <c r="D278" s="121" t="s">
        <v>742</v>
      </c>
      <c r="F278" s="170"/>
      <c r="G278" s="170"/>
      <c r="H278" s="170"/>
      <c r="I278" s="170"/>
      <c r="J278" s="28">
        <f t="shared" si="59"/>
        <v>0</v>
      </c>
      <c r="K278" s="178"/>
      <c r="L278" s="170"/>
      <c r="M278" s="170"/>
      <c r="N278" s="170"/>
      <c r="O278" s="16" t="str">
        <f t="shared" si="60"/>
        <v/>
      </c>
      <c r="P278" s="15"/>
    </row>
    <row r="279" spans="1:16" outlineLevel="1">
      <c r="A279" s="21"/>
      <c r="C279" s="120">
        <v>2303</v>
      </c>
      <c r="D279" s="121" t="s">
        <v>743</v>
      </c>
      <c r="F279" s="170"/>
      <c r="G279" s="170"/>
      <c r="H279" s="170"/>
      <c r="I279" s="170"/>
      <c r="J279" s="28">
        <f t="shared" si="59"/>
        <v>0</v>
      </c>
      <c r="K279" s="178"/>
      <c r="L279" s="170"/>
      <c r="M279" s="170"/>
      <c r="N279" s="170"/>
      <c r="O279" s="16" t="str">
        <f t="shared" si="60"/>
        <v/>
      </c>
      <c r="P279" s="15"/>
    </row>
    <row r="280" spans="1:16" outlineLevel="1">
      <c r="A280" s="21"/>
      <c r="C280" s="120">
        <v>3811</v>
      </c>
      <c r="D280" s="121" t="s">
        <v>468</v>
      </c>
      <c r="F280" s="170"/>
      <c r="G280" s="170"/>
      <c r="H280" s="170"/>
      <c r="I280" s="170"/>
      <c r="J280" s="28">
        <f t="shared" si="59"/>
        <v>0</v>
      </c>
      <c r="K280" s="178"/>
      <c r="L280" s="170"/>
      <c r="M280" s="170"/>
      <c r="N280" s="170"/>
      <c r="O280" s="16" t="str">
        <f t="shared" si="60"/>
        <v/>
      </c>
      <c r="P280" s="15"/>
    </row>
    <row r="281" spans="1:16" outlineLevel="1">
      <c r="A281" s="21"/>
      <c r="C281" s="120">
        <v>2305</v>
      </c>
      <c r="D281" s="121" t="s">
        <v>469</v>
      </c>
      <c r="F281" s="170"/>
      <c r="G281" s="170"/>
      <c r="H281" s="170"/>
      <c r="I281" s="170"/>
      <c r="J281" s="28">
        <f t="shared" si="59"/>
        <v>0</v>
      </c>
      <c r="K281" s="178"/>
      <c r="L281" s="170"/>
      <c r="M281" s="170"/>
      <c r="N281" s="170"/>
      <c r="O281" s="16" t="str">
        <f t="shared" si="60"/>
        <v/>
      </c>
      <c r="P281" s="15"/>
    </row>
    <row r="282" spans="1:16" outlineLevel="1">
      <c r="A282" s="21"/>
      <c r="C282" s="120">
        <v>2306</v>
      </c>
      <c r="D282" s="121" t="s">
        <v>470</v>
      </c>
      <c r="F282" s="170"/>
      <c r="G282" s="170"/>
      <c r="H282" s="170"/>
      <c r="I282" s="170"/>
      <c r="J282" s="28">
        <f t="shared" si="59"/>
        <v>0</v>
      </c>
      <c r="K282" s="178"/>
      <c r="L282" s="170"/>
      <c r="M282" s="170"/>
      <c r="N282" s="170"/>
      <c r="O282" s="16" t="str">
        <f t="shared" si="60"/>
        <v/>
      </c>
      <c r="P282" s="15"/>
    </row>
    <row r="283" spans="1:16" outlineLevel="1">
      <c r="A283" s="21"/>
      <c r="C283" s="120">
        <v>3812</v>
      </c>
      <c r="D283" s="121" t="s">
        <v>471</v>
      </c>
      <c r="F283" s="170"/>
      <c r="G283" s="170"/>
      <c r="H283" s="170"/>
      <c r="I283" s="170"/>
      <c r="J283" s="28">
        <f t="shared" si="59"/>
        <v>0</v>
      </c>
      <c r="K283" s="178"/>
      <c r="L283" s="170"/>
      <c r="M283" s="170"/>
      <c r="N283" s="170"/>
      <c r="O283" s="16" t="str">
        <f t="shared" si="60"/>
        <v/>
      </c>
      <c r="P283" s="15"/>
    </row>
    <row r="284" spans="1:16" outlineLevel="1">
      <c r="A284" s="21"/>
      <c r="C284" s="120">
        <v>2308</v>
      </c>
      <c r="D284" s="121" t="s">
        <v>472</v>
      </c>
      <c r="F284" s="170"/>
      <c r="G284" s="170"/>
      <c r="H284" s="170"/>
      <c r="I284" s="170"/>
      <c r="J284" s="28">
        <f t="shared" si="59"/>
        <v>0</v>
      </c>
      <c r="K284" s="178"/>
      <c r="L284" s="170"/>
      <c r="M284" s="170"/>
      <c r="N284" s="170"/>
      <c r="O284" s="16" t="str">
        <f t="shared" si="60"/>
        <v/>
      </c>
      <c r="P284" s="15"/>
    </row>
    <row r="285" spans="1:16">
      <c r="A285" s="21"/>
      <c r="C285" s="117">
        <v>2635</v>
      </c>
      <c r="D285" s="118" t="s">
        <v>473</v>
      </c>
      <c r="F285" s="170"/>
      <c r="G285" s="170"/>
      <c r="H285" s="170"/>
      <c r="I285" s="170"/>
      <c r="J285" s="28">
        <f t="shared" si="59"/>
        <v>0</v>
      </c>
      <c r="K285" s="178"/>
      <c r="L285" s="170"/>
      <c r="M285" s="170"/>
      <c r="N285" s="170"/>
      <c r="O285" s="16" t="str">
        <f t="shared" si="60"/>
        <v/>
      </c>
      <c r="P285" s="15"/>
    </row>
    <row r="286" spans="1:16" outlineLevel="1">
      <c r="A286" s="21"/>
      <c r="B286" s="35">
        <v>2640</v>
      </c>
      <c r="C286" s="27" t="s">
        <v>63</v>
      </c>
      <c r="D286" s="27"/>
      <c r="F286" s="46">
        <f>SUM(F277:F285)</f>
        <v>0</v>
      </c>
      <c r="G286" s="46">
        <f t="shared" ref="G286:J286" si="61">SUM(G277:G285)</f>
        <v>0</v>
      </c>
      <c r="H286" s="46">
        <f t="shared" si="61"/>
        <v>0</v>
      </c>
      <c r="I286" s="46">
        <f t="shared" si="61"/>
        <v>0</v>
      </c>
      <c r="J286" s="46">
        <f t="shared" si="61"/>
        <v>0</v>
      </c>
      <c r="K286" s="47">
        <f>MAX(K277:K285)</f>
        <v>0</v>
      </c>
      <c r="L286" s="46">
        <f t="shared" ref="L286" si="62">SUM(L277:L285)</f>
        <v>0</v>
      </c>
      <c r="M286" s="46">
        <f t="shared" ref="M286" si="63">SUM(M277:M285)</f>
        <v>0</v>
      </c>
      <c r="N286" s="46">
        <f t="shared" ref="N286" si="64">SUM(N277:N285)</f>
        <v>0</v>
      </c>
      <c r="O286" s="16" t="str">
        <f t="shared" si="60"/>
        <v/>
      </c>
      <c r="P286" s="15"/>
    </row>
    <row r="287" spans="1:16" outlineLevel="1" collapsed="1">
      <c r="A287" s="21"/>
      <c r="H287" s="40"/>
      <c r="O287" s="16"/>
      <c r="P287" s="43"/>
    </row>
    <row r="288" spans="1:16" outlineLevel="1">
      <c r="A288" s="27" t="s">
        <v>474</v>
      </c>
      <c r="C288" s="120">
        <v>2202</v>
      </c>
      <c r="D288" s="121" t="s">
        <v>475</v>
      </c>
      <c r="F288" s="170"/>
      <c r="G288" s="170"/>
      <c r="H288" s="170"/>
      <c r="I288" s="170"/>
      <c r="J288" s="28">
        <f t="shared" ref="J288:J302" si="65">F288-G288-H288+I288</f>
        <v>0</v>
      </c>
      <c r="K288" s="178"/>
      <c r="L288" s="170"/>
      <c r="M288" s="170"/>
      <c r="N288" s="170"/>
      <c r="O288" s="16" t="str">
        <f t="shared" ref="O288:O305" si="66">IF(AND(OR(F288&lt;&gt;0,G288&lt;&gt;0,I288&lt;&gt;0,J288&lt;&gt;0),K288=0)=TRUE,"STORE COUNT MISSING",IF(AND(AND(F288=0,G288=0,I288=0,J288=0),K288&lt;&gt;0)=TRUE,"STORE COUNT SHOULD BE ZERO",""))</f>
        <v/>
      </c>
      <c r="P288" s="15"/>
    </row>
    <row r="289" spans="1:16" outlineLevel="1">
      <c r="A289" s="21"/>
      <c r="C289" s="120">
        <v>2203</v>
      </c>
      <c r="D289" s="121" t="s">
        <v>476</v>
      </c>
      <c r="F289" s="170"/>
      <c r="G289" s="170"/>
      <c r="H289" s="170"/>
      <c r="I289" s="170"/>
      <c r="J289" s="28">
        <f t="shared" si="65"/>
        <v>0</v>
      </c>
      <c r="K289" s="178"/>
      <c r="L289" s="170"/>
      <c r="M289" s="170"/>
      <c r="N289" s="170"/>
      <c r="O289" s="16" t="str">
        <f t="shared" si="66"/>
        <v/>
      </c>
      <c r="P289" s="15"/>
    </row>
    <row r="290" spans="1:16" outlineLevel="1">
      <c r="A290" s="21"/>
      <c r="C290" s="120">
        <v>2204</v>
      </c>
      <c r="D290" s="121" t="s">
        <v>477</v>
      </c>
      <c r="F290" s="170"/>
      <c r="G290" s="170"/>
      <c r="H290" s="170"/>
      <c r="I290" s="170"/>
      <c r="J290" s="28">
        <f t="shared" si="65"/>
        <v>0</v>
      </c>
      <c r="K290" s="178"/>
      <c r="L290" s="170"/>
      <c r="M290" s="170"/>
      <c r="N290" s="170"/>
      <c r="O290" s="16" t="str">
        <f t="shared" si="66"/>
        <v/>
      </c>
      <c r="P290" s="15"/>
    </row>
    <row r="291" spans="1:16" outlineLevel="1">
      <c r="A291" s="21"/>
      <c r="C291" s="120">
        <v>2205</v>
      </c>
      <c r="D291" s="121" t="s">
        <v>478</v>
      </c>
      <c r="F291" s="170"/>
      <c r="G291" s="170"/>
      <c r="H291" s="170"/>
      <c r="I291" s="170"/>
      <c r="J291" s="28">
        <f t="shared" si="65"/>
        <v>0</v>
      </c>
      <c r="K291" s="178"/>
      <c r="L291" s="170"/>
      <c r="M291" s="170"/>
      <c r="N291" s="170"/>
      <c r="O291" s="16" t="str">
        <f t="shared" si="66"/>
        <v/>
      </c>
      <c r="P291" s="15"/>
    </row>
    <row r="292" spans="1:16" outlineLevel="1">
      <c r="A292" s="21"/>
      <c r="C292" s="120">
        <v>2206</v>
      </c>
      <c r="D292" s="121" t="s">
        <v>741</v>
      </c>
      <c r="F292" s="170"/>
      <c r="G292" s="170"/>
      <c r="H292" s="170"/>
      <c r="I292" s="170"/>
      <c r="J292" s="28">
        <f t="shared" si="65"/>
        <v>0</v>
      </c>
      <c r="K292" s="178"/>
      <c r="L292" s="170"/>
      <c r="M292" s="170"/>
      <c r="N292" s="170"/>
      <c r="O292" s="16" t="str">
        <f t="shared" si="66"/>
        <v/>
      </c>
      <c r="P292" s="15"/>
    </row>
    <row r="293" spans="1:16" outlineLevel="1">
      <c r="A293" s="21"/>
      <c r="C293" s="120">
        <v>2207</v>
      </c>
      <c r="D293" s="121" t="s">
        <v>479</v>
      </c>
      <c r="F293" s="170"/>
      <c r="G293" s="170"/>
      <c r="H293" s="170"/>
      <c r="I293" s="170"/>
      <c r="J293" s="28">
        <f t="shared" si="65"/>
        <v>0</v>
      </c>
      <c r="K293" s="178"/>
      <c r="L293" s="170"/>
      <c r="M293" s="170"/>
      <c r="N293" s="170"/>
      <c r="O293" s="16" t="str">
        <f t="shared" si="66"/>
        <v/>
      </c>
      <c r="P293" s="15"/>
    </row>
    <row r="294" spans="1:16" outlineLevel="1">
      <c r="A294" s="21"/>
      <c r="C294" s="120">
        <v>2208</v>
      </c>
      <c r="D294" s="121" t="s">
        <v>480</v>
      </c>
      <c r="F294" s="170"/>
      <c r="G294" s="170"/>
      <c r="H294" s="170"/>
      <c r="I294" s="170"/>
      <c r="J294" s="28">
        <f t="shared" si="65"/>
        <v>0</v>
      </c>
      <c r="K294" s="178"/>
      <c r="L294" s="170"/>
      <c r="M294" s="170"/>
      <c r="N294" s="170"/>
      <c r="O294" s="16" t="str">
        <f t="shared" si="66"/>
        <v/>
      </c>
      <c r="P294" s="15"/>
    </row>
    <row r="295" spans="1:16" outlineLevel="1">
      <c r="A295" s="21"/>
      <c r="C295" s="120">
        <v>2209</v>
      </c>
      <c r="D295" s="121" t="s">
        <v>481</v>
      </c>
      <c r="F295" s="170"/>
      <c r="G295" s="170"/>
      <c r="H295" s="170"/>
      <c r="I295" s="170"/>
      <c r="J295" s="28">
        <f t="shared" si="65"/>
        <v>0</v>
      </c>
      <c r="K295" s="178"/>
      <c r="L295" s="170"/>
      <c r="M295" s="170"/>
      <c r="N295" s="170"/>
      <c r="O295" s="16" t="str">
        <f t="shared" si="66"/>
        <v/>
      </c>
      <c r="P295" s="15"/>
    </row>
    <row r="296" spans="1:16" outlineLevel="1">
      <c r="A296" s="21"/>
      <c r="C296" s="120">
        <v>2210</v>
      </c>
      <c r="D296" s="121" t="s">
        <v>482</v>
      </c>
      <c r="F296" s="170"/>
      <c r="G296" s="170"/>
      <c r="H296" s="170"/>
      <c r="I296" s="170"/>
      <c r="J296" s="28">
        <f t="shared" si="65"/>
        <v>0</v>
      </c>
      <c r="K296" s="178"/>
      <c r="L296" s="170"/>
      <c r="M296" s="170"/>
      <c r="N296" s="170"/>
      <c r="O296" s="16" t="str">
        <f t="shared" si="66"/>
        <v/>
      </c>
      <c r="P296" s="15"/>
    </row>
    <row r="297" spans="1:16" outlineLevel="1">
      <c r="A297" s="21"/>
      <c r="C297" s="120">
        <v>2211</v>
      </c>
      <c r="D297" s="121" t="s">
        <v>483</v>
      </c>
      <c r="F297" s="170"/>
      <c r="G297" s="170"/>
      <c r="H297" s="170"/>
      <c r="I297" s="170"/>
      <c r="J297" s="28">
        <f t="shared" si="65"/>
        <v>0</v>
      </c>
      <c r="K297" s="178"/>
      <c r="L297" s="170"/>
      <c r="M297" s="170"/>
      <c r="N297" s="170"/>
      <c r="O297" s="16" t="str">
        <f t="shared" si="66"/>
        <v/>
      </c>
      <c r="P297" s="15"/>
    </row>
    <row r="298" spans="1:16" outlineLevel="1">
      <c r="A298" s="21"/>
      <c r="C298" s="120">
        <v>2212</v>
      </c>
      <c r="D298" s="121" t="s">
        <v>484</v>
      </c>
      <c r="F298" s="170"/>
      <c r="G298" s="170"/>
      <c r="H298" s="170"/>
      <c r="I298" s="170"/>
      <c r="J298" s="28">
        <f t="shared" si="65"/>
        <v>0</v>
      </c>
      <c r="K298" s="178"/>
      <c r="L298" s="170"/>
      <c r="M298" s="170"/>
      <c r="N298" s="170"/>
      <c r="O298" s="16" t="str">
        <f t="shared" si="66"/>
        <v/>
      </c>
      <c r="P298" s="15"/>
    </row>
    <row r="299" spans="1:16" outlineLevel="1">
      <c r="A299" s="21"/>
      <c r="C299" s="120">
        <v>2213</v>
      </c>
      <c r="D299" s="121" t="s">
        <v>64</v>
      </c>
      <c r="F299" s="170"/>
      <c r="G299" s="170"/>
      <c r="H299" s="170"/>
      <c r="I299" s="170"/>
      <c r="J299" s="28">
        <f t="shared" si="65"/>
        <v>0</v>
      </c>
      <c r="K299" s="178"/>
      <c r="L299" s="170"/>
      <c r="M299" s="170"/>
      <c r="N299" s="170"/>
      <c r="O299" s="16" t="str">
        <f t="shared" si="66"/>
        <v/>
      </c>
      <c r="P299" s="15"/>
    </row>
    <row r="300" spans="1:16" outlineLevel="1">
      <c r="A300" s="21"/>
      <c r="C300" s="120">
        <v>2214</v>
      </c>
      <c r="D300" s="121" t="s">
        <v>485</v>
      </c>
      <c r="F300" s="170"/>
      <c r="G300" s="170"/>
      <c r="H300" s="170"/>
      <c r="I300" s="170"/>
      <c r="J300" s="28">
        <f t="shared" si="65"/>
        <v>0</v>
      </c>
      <c r="K300" s="178"/>
      <c r="L300" s="170"/>
      <c r="M300" s="170"/>
      <c r="N300" s="170"/>
      <c r="O300" s="16" t="str">
        <f t="shared" si="66"/>
        <v/>
      </c>
      <c r="P300" s="15"/>
    </row>
    <row r="301" spans="1:16" outlineLevel="1">
      <c r="A301" s="21"/>
      <c r="C301" s="120">
        <v>2215</v>
      </c>
      <c r="D301" s="121" t="s">
        <v>486</v>
      </c>
      <c r="F301" s="170"/>
      <c r="G301" s="170"/>
      <c r="H301" s="170"/>
      <c r="I301" s="170"/>
      <c r="J301" s="28">
        <f t="shared" si="65"/>
        <v>0</v>
      </c>
      <c r="K301" s="178"/>
      <c r="L301" s="170"/>
      <c r="M301" s="170"/>
      <c r="N301" s="170"/>
      <c r="O301" s="16" t="str">
        <f t="shared" si="66"/>
        <v/>
      </c>
      <c r="P301" s="15"/>
    </row>
    <row r="302" spans="1:16">
      <c r="A302" s="21"/>
      <c r="C302" s="117">
        <v>2649</v>
      </c>
      <c r="D302" s="118" t="s">
        <v>487</v>
      </c>
      <c r="F302" s="170"/>
      <c r="G302" s="170"/>
      <c r="H302" s="170"/>
      <c r="I302" s="170"/>
      <c r="J302" s="28">
        <f t="shared" si="65"/>
        <v>0</v>
      </c>
      <c r="K302" s="178"/>
      <c r="L302" s="170"/>
      <c r="M302" s="170"/>
      <c r="N302" s="170"/>
      <c r="O302" s="16" t="str">
        <f t="shared" si="66"/>
        <v/>
      </c>
      <c r="P302" s="15"/>
    </row>
    <row r="303" spans="1:16" outlineLevel="1">
      <c r="A303" s="21"/>
      <c r="B303" s="35">
        <v>2650</v>
      </c>
      <c r="C303" s="27" t="s">
        <v>64</v>
      </c>
      <c r="D303" s="27"/>
      <c r="F303" s="46">
        <f>SUM(F288:F302)</f>
        <v>0</v>
      </c>
      <c r="G303" s="46">
        <f>SUM(G288:G302)</f>
        <v>0</v>
      </c>
      <c r="H303" s="46">
        <f>SUM(H288:H302)</f>
        <v>0</v>
      </c>
      <c r="I303" s="46">
        <f>SUM(I288:I302)</f>
        <v>0</v>
      </c>
      <c r="J303" s="46">
        <f>SUM(J288:J302)</f>
        <v>0</v>
      </c>
      <c r="K303" s="47">
        <f>MAX(K288:K302)</f>
        <v>0</v>
      </c>
      <c r="L303" s="46">
        <f>SUM(L288:L302)</f>
        <v>0</v>
      </c>
      <c r="M303" s="46">
        <f>SUM(M288:M302)</f>
        <v>0</v>
      </c>
      <c r="N303" s="46">
        <f>SUM(N288:N302)</f>
        <v>0</v>
      </c>
      <c r="O303" s="16" t="str">
        <f t="shared" si="66"/>
        <v/>
      </c>
      <c r="P303" s="15"/>
    </row>
    <row r="304" spans="1:16">
      <c r="A304" s="21"/>
      <c r="B304" s="21">
        <v>2659</v>
      </c>
      <c r="C304" s="7" t="s">
        <v>488</v>
      </c>
      <c r="D304" s="21"/>
      <c r="F304" s="172"/>
      <c r="G304" s="170"/>
      <c r="H304" s="170"/>
      <c r="I304" s="170"/>
      <c r="J304" s="28">
        <f>F304-G304-H304+I304</f>
        <v>0</v>
      </c>
      <c r="K304" s="178"/>
      <c r="L304" s="170"/>
      <c r="M304" s="170"/>
      <c r="N304" s="170"/>
      <c r="O304" s="16" t="str">
        <f t="shared" si="66"/>
        <v/>
      </c>
      <c r="P304" s="15"/>
    </row>
    <row r="305" spans="1:81">
      <c r="A305" s="4">
        <v>2660</v>
      </c>
      <c r="B305" s="1" t="s">
        <v>489</v>
      </c>
      <c r="C305" s="1"/>
      <c r="D305" s="1"/>
      <c r="F305" s="46">
        <f>F261+F270+F286+F303+F304</f>
        <v>0</v>
      </c>
      <c r="G305" s="46">
        <f>G261+G270+G286+G303+G304</f>
        <v>0</v>
      </c>
      <c r="H305" s="46">
        <f>H261+H270+H286+H303+H304</f>
        <v>0</v>
      </c>
      <c r="I305" s="46">
        <f>I261+I270+I286+I303+I304</f>
        <v>0</v>
      </c>
      <c r="J305" s="46">
        <f>J261+J270+J286+J303+J304</f>
        <v>0</v>
      </c>
      <c r="K305" s="47">
        <f>MAX(K261,K270,K286,K303,K304)</f>
        <v>0</v>
      </c>
      <c r="L305" s="46">
        <f>L261+L270+L286+L303+L304</f>
        <v>0</v>
      </c>
      <c r="M305" s="46">
        <f>M261+M270+M286+M303+M304</f>
        <v>0</v>
      </c>
      <c r="N305" s="46">
        <f>N261+N270+N286+N303+N304</f>
        <v>0</v>
      </c>
      <c r="O305" s="16" t="str">
        <f t="shared" si="66"/>
        <v/>
      </c>
      <c r="P305" s="15"/>
    </row>
    <row r="306" spans="1:81" collapsed="1">
      <c r="B306" s="38"/>
      <c r="F306" s="40"/>
      <c r="G306" s="40"/>
      <c r="H306" s="40"/>
      <c r="I306" s="40"/>
      <c r="J306" s="40"/>
      <c r="K306" s="51"/>
      <c r="L306" s="40"/>
      <c r="M306" s="40"/>
      <c r="N306" s="40"/>
      <c r="O306" s="16"/>
      <c r="P306" s="43"/>
    </row>
    <row r="307" spans="1:81">
      <c r="A307" s="35">
        <v>2670</v>
      </c>
      <c r="B307" s="27" t="s">
        <v>120</v>
      </c>
      <c r="C307" s="35"/>
      <c r="D307" s="27"/>
      <c r="F307" s="170"/>
      <c r="G307" s="170"/>
      <c r="H307" s="170"/>
      <c r="I307" s="170"/>
      <c r="J307" s="28">
        <f>F307-G307-H307+I307</f>
        <v>0</v>
      </c>
      <c r="K307" s="178"/>
      <c r="L307" s="170"/>
      <c r="M307" s="170"/>
      <c r="N307" s="170"/>
      <c r="O307" s="16" t="str">
        <f>IF(AND(OR(F307&lt;&gt;0,G307&lt;&gt;0,I307&lt;&gt;0,J307&lt;&gt;0),K307=0)=TRUE,"STORE COUNT MISSING",IF(AND(AND(F307=0,G307=0,I307=0,J307=0),K307&lt;&gt;0)=TRUE,"STORE COUNT SHOULD BE ZERO",""))</f>
        <v/>
      </c>
      <c r="P307" s="15"/>
    </row>
    <row r="308" spans="1:81">
      <c r="B308" s="38"/>
      <c r="F308" s="37"/>
      <c r="G308" s="37"/>
      <c r="H308" s="37"/>
      <c r="I308" s="37"/>
      <c r="J308" s="37"/>
      <c r="K308" s="57"/>
      <c r="L308" s="37"/>
      <c r="M308" s="37"/>
      <c r="N308" s="37"/>
      <c r="O308" s="16"/>
      <c r="P308" s="43"/>
    </row>
    <row r="309" spans="1:81" s="1" customFormat="1">
      <c r="A309" s="4">
        <v>2680</v>
      </c>
      <c r="B309" s="2" t="s">
        <v>65</v>
      </c>
      <c r="E309" s="46">
        <f>E63</f>
        <v>0</v>
      </c>
      <c r="F309" s="46">
        <f>F75+F114+F126+F171+F188+F244+F305+F307</f>
        <v>0</v>
      </c>
      <c r="G309" s="46">
        <f>G75+G114+G126+G171+G188+G244+G305+G307</f>
        <v>0</v>
      </c>
      <c r="H309" s="46">
        <f>H75+H114+H126+H171+H188+H244+H305+H307</f>
        <v>0</v>
      </c>
      <c r="I309" s="46">
        <f>I75+I114+I126+I171+I188+I244+I305+I307</f>
        <v>0</v>
      </c>
      <c r="J309" s="46">
        <f>J75+J114+J126+J171+J188+J244+J305+J307</f>
        <v>0</v>
      </c>
      <c r="K309" s="47">
        <f>MAX(K75,K114,K126,K171,K188,K244,K305,K307)</f>
        <v>0</v>
      </c>
      <c r="L309" s="46">
        <f>L75+L114+L126+L171+L188+L244+L305+L307</f>
        <v>0</v>
      </c>
      <c r="M309" s="46">
        <f>M75+M114+M126+M171+M188+M244+M305+M307</f>
        <v>0</v>
      </c>
      <c r="N309" s="46">
        <f>N75+N114+N126+N171+N188+N244+N305+N307</f>
        <v>0</v>
      </c>
      <c r="O309" s="16" t="str">
        <f>IF(AND(OR(F309&lt;&gt;0,G309&lt;&gt;0,I309&lt;&gt;0,J309&lt;&gt;0),K309=0)=TRUE,"STORE COUNT MISSING",IF(AND(AND(F309=0,G309=0,I309=0,J309=0),K309&lt;&gt;0)=TRUE,"STORE COUNT SHOULD BE ZERO",""))</f>
        <v/>
      </c>
      <c r="P309" s="15"/>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row>
    <row r="310" spans="1:81" s="3" customFormat="1">
      <c r="N310" s="7"/>
    </row>
    <row r="311" spans="1:81">
      <c r="E311" s="4">
        <v>1</v>
      </c>
      <c r="F311" s="4">
        <v>2</v>
      </c>
      <c r="G311" s="4">
        <v>3</v>
      </c>
      <c r="H311" s="4">
        <v>7</v>
      </c>
      <c r="I311" s="4">
        <v>4</v>
      </c>
      <c r="J311" s="4">
        <v>5</v>
      </c>
      <c r="K311" s="4">
        <v>6</v>
      </c>
      <c r="L311"/>
      <c r="M311" s="4">
        <v>9</v>
      </c>
      <c r="O311" s="16"/>
      <c r="P311" s="43"/>
    </row>
    <row r="312" spans="1:81">
      <c r="E312" s="4"/>
      <c r="F312" s="4"/>
      <c r="G312" s="4"/>
      <c r="H312" s="8" t="s">
        <v>256</v>
      </c>
      <c r="I312" s="4"/>
      <c r="J312" s="4"/>
      <c r="K312" s="8" t="s">
        <v>172</v>
      </c>
      <c r="L312"/>
      <c r="M312" s="21" t="s">
        <v>258</v>
      </c>
      <c r="O312" s="16"/>
      <c r="P312" s="43"/>
    </row>
    <row r="313" spans="1:81">
      <c r="E313" s="21"/>
      <c r="F313" s="21"/>
      <c r="G313" s="8" t="s">
        <v>142</v>
      </c>
      <c r="H313" s="21" t="s">
        <v>259</v>
      </c>
      <c r="I313" s="8" t="s">
        <v>143</v>
      </c>
      <c r="J313" s="8" t="s">
        <v>116</v>
      </c>
      <c r="K313" s="44" t="s">
        <v>260</v>
      </c>
      <c r="L313"/>
      <c r="M313" s="8" t="s">
        <v>262</v>
      </c>
      <c r="O313" s="16"/>
      <c r="P313" s="43"/>
    </row>
    <row r="314" spans="1:81">
      <c r="E314" s="23" t="s">
        <v>175</v>
      </c>
      <c r="F314" s="23" t="s">
        <v>146</v>
      </c>
      <c r="G314" s="9" t="s">
        <v>147</v>
      </c>
      <c r="H314" s="23" t="s">
        <v>264</v>
      </c>
      <c r="I314" s="9" t="s">
        <v>148</v>
      </c>
      <c r="J314" s="9" t="s">
        <v>278</v>
      </c>
      <c r="K314" s="9" t="s">
        <v>110</v>
      </c>
      <c r="L314"/>
      <c r="M314" s="9" t="s">
        <v>266</v>
      </c>
      <c r="O314" s="16"/>
      <c r="P314" s="43"/>
    </row>
    <row r="315" spans="1:81" ht="15.75" customHeight="1">
      <c r="A315" s="1" t="s">
        <v>490</v>
      </c>
      <c r="B315" s="7"/>
      <c r="L315"/>
      <c r="O315" s="16"/>
      <c r="P315" s="15"/>
    </row>
    <row r="316" spans="1:81" outlineLevel="1">
      <c r="A316" s="27" t="s">
        <v>491</v>
      </c>
      <c r="B316" s="1"/>
      <c r="C316" s="120">
        <v>3701</v>
      </c>
      <c r="D316" s="121" t="s">
        <v>492</v>
      </c>
      <c r="F316" s="170"/>
      <c r="G316" s="170"/>
      <c r="H316" s="170"/>
      <c r="I316" s="170"/>
      <c r="J316" s="28">
        <f t="shared" ref="J316:J328" si="67">F316-G316-H316+I316</f>
        <v>0</v>
      </c>
      <c r="K316" s="171"/>
      <c r="L316"/>
      <c r="M316" s="170"/>
      <c r="O316" s="16" t="str">
        <f t="shared" ref="O316:O329" si="68">IF(AND(OR(F316&lt;&gt;0,G316&lt;&gt;0,I316&lt;&gt;0,J316&lt;&gt;0),K316=0)=TRUE,"STORE COUNT MISSING",IF(AND(AND(F316=0,G316=0,I316=0,J316=0),K316&lt;&gt;0)=TRUE,"STORE COUNT SHOULD BE ZERO",""))</f>
        <v/>
      </c>
      <c r="P316" s="15"/>
    </row>
    <row r="317" spans="1:81" outlineLevel="1">
      <c r="B317" s="1"/>
      <c r="C317" s="120">
        <v>3702</v>
      </c>
      <c r="D317" s="121" t="s">
        <v>493</v>
      </c>
      <c r="F317" s="170"/>
      <c r="G317" s="170"/>
      <c r="H317" s="170"/>
      <c r="I317" s="170"/>
      <c r="J317" s="28">
        <f t="shared" si="67"/>
        <v>0</v>
      </c>
      <c r="K317" s="171"/>
      <c r="L317"/>
      <c r="M317" s="170"/>
      <c r="O317" s="16" t="str">
        <f t="shared" si="68"/>
        <v/>
      </c>
      <c r="P317" s="15"/>
    </row>
    <row r="318" spans="1:81" outlineLevel="1">
      <c r="B318" s="1"/>
      <c r="C318" s="120">
        <v>3703</v>
      </c>
      <c r="D318" s="121" t="s">
        <v>494</v>
      </c>
      <c r="F318" s="170"/>
      <c r="G318" s="170"/>
      <c r="H318" s="170"/>
      <c r="I318" s="170"/>
      <c r="J318" s="28">
        <f t="shared" si="67"/>
        <v>0</v>
      </c>
      <c r="K318" s="171"/>
      <c r="L318"/>
      <c r="M318" s="170"/>
      <c r="O318" s="16" t="str">
        <f t="shared" si="68"/>
        <v/>
      </c>
      <c r="P318" s="15"/>
    </row>
    <row r="319" spans="1:81" outlineLevel="1">
      <c r="B319" s="1"/>
      <c r="C319" s="120">
        <v>3704</v>
      </c>
      <c r="D319" s="121" t="s">
        <v>495</v>
      </c>
      <c r="F319" s="170"/>
      <c r="G319" s="170"/>
      <c r="H319" s="170"/>
      <c r="I319" s="170"/>
      <c r="J319" s="28">
        <f t="shared" si="67"/>
        <v>0</v>
      </c>
      <c r="K319" s="171"/>
      <c r="L319"/>
      <c r="M319" s="170"/>
      <c r="O319" s="16" t="str">
        <f t="shared" si="68"/>
        <v/>
      </c>
      <c r="P319" s="15"/>
    </row>
    <row r="320" spans="1:81" outlineLevel="1">
      <c r="B320" s="1"/>
      <c r="C320" s="120">
        <v>3705</v>
      </c>
      <c r="D320" s="121" t="s">
        <v>496</v>
      </c>
      <c r="F320" s="170"/>
      <c r="G320" s="170"/>
      <c r="H320" s="170"/>
      <c r="I320" s="170"/>
      <c r="J320" s="28">
        <f t="shared" si="67"/>
        <v>0</v>
      </c>
      <c r="K320" s="171"/>
      <c r="L320"/>
      <c r="M320" s="170"/>
      <c r="O320" s="16" t="str">
        <f t="shared" si="68"/>
        <v/>
      </c>
      <c r="P320" s="15"/>
    </row>
    <row r="321" spans="1:16" outlineLevel="1">
      <c r="B321" s="1"/>
      <c r="C321" s="120">
        <v>3706</v>
      </c>
      <c r="D321" s="121" t="s">
        <v>497</v>
      </c>
      <c r="F321" s="170"/>
      <c r="G321" s="170"/>
      <c r="H321" s="170"/>
      <c r="I321" s="170"/>
      <c r="J321" s="28">
        <f t="shared" si="67"/>
        <v>0</v>
      </c>
      <c r="K321" s="171"/>
      <c r="L321"/>
      <c r="M321" s="170"/>
      <c r="O321" s="16" t="str">
        <f t="shared" si="68"/>
        <v/>
      </c>
      <c r="P321" s="15"/>
    </row>
    <row r="322" spans="1:16" outlineLevel="1">
      <c r="B322" s="1"/>
      <c r="C322" s="120">
        <v>3707</v>
      </c>
      <c r="D322" s="121" t="s">
        <v>498</v>
      </c>
      <c r="F322" s="170"/>
      <c r="G322" s="170"/>
      <c r="H322" s="170"/>
      <c r="I322" s="170"/>
      <c r="J322" s="28">
        <f t="shared" si="67"/>
        <v>0</v>
      </c>
      <c r="K322" s="171"/>
      <c r="L322"/>
      <c r="M322" s="170"/>
      <c r="O322" s="16" t="str">
        <f t="shared" si="68"/>
        <v/>
      </c>
      <c r="P322" s="15"/>
    </row>
    <row r="323" spans="1:16" outlineLevel="1">
      <c r="B323" s="1"/>
      <c r="C323" s="120">
        <v>3708</v>
      </c>
      <c r="D323" s="121" t="s">
        <v>499</v>
      </c>
      <c r="F323" s="170"/>
      <c r="G323" s="170"/>
      <c r="H323" s="170"/>
      <c r="I323" s="170"/>
      <c r="J323" s="28">
        <f t="shared" si="67"/>
        <v>0</v>
      </c>
      <c r="K323" s="171"/>
      <c r="L323"/>
      <c r="M323" s="170"/>
      <c r="O323" s="16" t="str">
        <f t="shared" si="68"/>
        <v/>
      </c>
      <c r="P323" s="15"/>
    </row>
    <row r="324" spans="1:16" outlineLevel="1">
      <c r="B324" s="1"/>
      <c r="C324" s="120">
        <v>3709</v>
      </c>
      <c r="D324" s="121" t="s">
        <v>500</v>
      </c>
      <c r="F324" s="170"/>
      <c r="G324" s="170"/>
      <c r="H324" s="170"/>
      <c r="I324" s="170"/>
      <c r="J324" s="28">
        <f t="shared" si="67"/>
        <v>0</v>
      </c>
      <c r="K324" s="171"/>
      <c r="L324"/>
      <c r="M324" s="170"/>
      <c r="O324" s="16" t="str">
        <f t="shared" si="68"/>
        <v/>
      </c>
      <c r="P324" s="15"/>
    </row>
    <row r="325" spans="1:16" outlineLevel="1">
      <c r="B325" s="1"/>
      <c r="C325" s="120">
        <v>3712</v>
      </c>
      <c r="D325" s="121" t="s">
        <v>501</v>
      </c>
      <c r="F325" s="170"/>
      <c r="G325" s="170"/>
      <c r="H325" s="170"/>
      <c r="I325" s="170"/>
      <c r="J325" s="28">
        <f t="shared" si="67"/>
        <v>0</v>
      </c>
      <c r="K325" s="171"/>
      <c r="L325"/>
      <c r="M325" s="170"/>
      <c r="O325" s="16" t="str">
        <f t="shared" si="68"/>
        <v/>
      </c>
      <c r="P325" s="15"/>
    </row>
    <row r="326" spans="1:16" outlineLevel="1">
      <c r="B326" s="1"/>
      <c r="C326" s="120">
        <v>3711</v>
      </c>
      <c r="D326" s="121" t="s">
        <v>502</v>
      </c>
      <c r="F326" s="170"/>
      <c r="G326" s="170"/>
      <c r="H326" s="170"/>
      <c r="I326" s="170"/>
      <c r="J326" s="28">
        <f t="shared" si="67"/>
        <v>0</v>
      </c>
      <c r="K326" s="171"/>
      <c r="L326"/>
      <c r="M326" s="170"/>
      <c r="O326" s="16" t="str">
        <f t="shared" si="68"/>
        <v/>
      </c>
      <c r="P326" s="15"/>
    </row>
    <row r="327" spans="1:16" outlineLevel="1">
      <c r="B327" s="1"/>
      <c r="C327" s="120">
        <v>3797</v>
      </c>
      <c r="D327" s="121" t="s">
        <v>503</v>
      </c>
      <c r="F327" s="170"/>
      <c r="G327" s="170"/>
      <c r="H327" s="170"/>
      <c r="I327" s="170"/>
      <c r="J327" s="28">
        <f t="shared" si="67"/>
        <v>0</v>
      </c>
      <c r="K327" s="171"/>
      <c r="L327"/>
      <c r="M327" s="170"/>
      <c r="O327" s="16" t="str">
        <f t="shared" si="68"/>
        <v/>
      </c>
      <c r="P327" s="15"/>
    </row>
    <row r="328" spans="1:16">
      <c r="B328" s="7"/>
      <c r="C328" s="117">
        <v>3798</v>
      </c>
      <c r="D328" s="118" t="s">
        <v>504</v>
      </c>
      <c r="F328" s="170"/>
      <c r="G328" s="170"/>
      <c r="H328" s="170"/>
      <c r="I328" s="170"/>
      <c r="J328" s="28">
        <f t="shared" si="67"/>
        <v>0</v>
      </c>
      <c r="K328" s="171"/>
      <c r="L328"/>
      <c r="M328" s="170"/>
      <c r="O328" s="16" t="str">
        <f t="shared" si="68"/>
        <v/>
      </c>
      <c r="P328" s="15"/>
    </row>
    <row r="329" spans="1:16" outlineLevel="1">
      <c r="B329" s="1">
        <v>2685</v>
      </c>
      <c r="C329" s="27" t="s">
        <v>505</v>
      </c>
      <c r="D329" s="21"/>
      <c r="F329" s="46">
        <f>SUM(F316:F328)</f>
        <v>0</v>
      </c>
      <c r="G329" s="46">
        <f>SUM(G316:G328)</f>
        <v>0</v>
      </c>
      <c r="H329" s="46">
        <f>SUM(H316:H328)</f>
        <v>0</v>
      </c>
      <c r="I329" s="46">
        <f>SUM(I316:I328)</f>
        <v>0</v>
      </c>
      <c r="J329" s="46">
        <f>SUM(J316:J328)</f>
        <v>0</v>
      </c>
      <c r="K329" s="47">
        <f>MAX(K316:K328)</f>
        <v>0</v>
      </c>
      <c r="L329"/>
      <c r="M329" s="46">
        <f>SUM(M316:M328)</f>
        <v>0</v>
      </c>
      <c r="O329" s="16" t="str">
        <f t="shared" si="68"/>
        <v/>
      </c>
      <c r="P329" s="15"/>
    </row>
    <row r="330" spans="1:16" outlineLevel="1" collapsed="1">
      <c r="B330" s="27"/>
      <c r="D330" s="21"/>
      <c r="L330"/>
      <c r="O330" s="16"/>
      <c r="P330" s="43"/>
    </row>
    <row r="331" spans="1:16" ht="12.75" customHeight="1" outlineLevel="1">
      <c r="A331" s="27" t="s">
        <v>506</v>
      </c>
      <c r="B331" s="1"/>
      <c r="C331" s="120">
        <v>3501</v>
      </c>
      <c r="D331" s="121" t="s">
        <v>492</v>
      </c>
      <c r="F331" s="170"/>
      <c r="G331" s="170"/>
      <c r="H331" s="170"/>
      <c r="I331" s="170"/>
      <c r="J331" s="28">
        <f t="shared" ref="J331:J343" si="69">F331-G331-H331+I331</f>
        <v>0</v>
      </c>
      <c r="K331" s="171"/>
      <c r="L331"/>
      <c r="M331" s="170"/>
      <c r="O331" s="16" t="str">
        <f t="shared" ref="O331:O344" si="70">IF(AND(OR(F331&lt;&gt;0,G331&lt;&gt;0,I331&lt;&gt;0,J331&lt;&gt;0),K331=0)=TRUE,"STORE COUNT MISSING",IF(AND(AND(F331=0,G331=0,I331=0,J331=0),K331&lt;&gt;0)=TRUE,"STORE COUNT SHOULD BE ZERO",""))</f>
        <v/>
      </c>
      <c r="P331" s="15"/>
    </row>
    <row r="332" spans="1:16" outlineLevel="1">
      <c r="A332" s="27"/>
      <c r="B332" s="1"/>
      <c r="C332" s="120">
        <v>3502</v>
      </c>
      <c r="D332" s="121" t="s">
        <v>493</v>
      </c>
      <c r="F332" s="170"/>
      <c r="G332" s="170"/>
      <c r="H332" s="170"/>
      <c r="I332" s="170"/>
      <c r="J332" s="28">
        <f t="shared" si="69"/>
        <v>0</v>
      </c>
      <c r="K332" s="171"/>
      <c r="L332"/>
      <c r="M332" s="170"/>
      <c r="O332" s="16" t="str">
        <f t="shared" si="70"/>
        <v/>
      </c>
      <c r="P332" s="15"/>
    </row>
    <row r="333" spans="1:16" outlineLevel="1">
      <c r="B333" s="1"/>
      <c r="C333" s="120">
        <v>3503</v>
      </c>
      <c r="D333" s="121" t="s">
        <v>494</v>
      </c>
      <c r="F333" s="170"/>
      <c r="G333" s="170"/>
      <c r="H333" s="170"/>
      <c r="I333" s="170"/>
      <c r="J333" s="28">
        <f t="shared" si="69"/>
        <v>0</v>
      </c>
      <c r="K333" s="171"/>
      <c r="L333"/>
      <c r="M333" s="170"/>
      <c r="O333" s="16" t="str">
        <f t="shared" si="70"/>
        <v/>
      </c>
      <c r="P333" s="15"/>
    </row>
    <row r="334" spans="1:16" outlineLevel="1">
      <c r="B334" s="1"/>
      <c r="C334" s="120">
        <v>3504</v>
      </c>
      <c r="D334" s="121" t="s">
        <v>495</v>
      </c>
      <c r="F334" s="170"/>
      <c r="G334" s="170"/>
      <c r="H334" s="170"/>
      <c r="I334" s="170"/>
      <c r="J334" s="28">
        <f t="shared" si="69"/>
        <v>0</v>
      </c>
      <c r="K334" s="171"/>
      <c r="L334"/>
      <c r="M334" s="170"/>
      <c r="O334" s="16" t="str">
        <f t="shared" si="70"/>
        <v/>
      </c>
      <c r="P334" s="15"/>
    </row>
    <row r="335" spans="1:16" outlineLevel="1">
      <c r="B335" s="1"/>
      <c r="C335" s="120">
        <v>3505</v>
      </c>
      <c r="D335" s="121" t="s">
        <v>496</v>
      </c>
      <c r="F335" s="170"/>
      <c r="G335" s="170"/>
      <c r="H335" s="170"/>
      <c r="I335" s="170"/>
      <c r="J335" s="28">
        <f t="shared" si="69"/>
        <v>0</v>
      </c>
      <c r="K335" s="171"/>
      <c r="L335"/>
      <c r="M335" s="170"/>
      <c r="O335" s="16" t="str">
        <f t="shared" si="70"/>
        <v/>
      </c>
      <c r="P335" s="15"/>
    </row>
    <row r="336" spans="1:16" outlineLevel="1">
      <c r="B336" s="1"/>
      <c r="C336" s="120">
        <v>3506</v>
      </c>
      <c r="D336" s="121" t="s">
        <v>497</v>
      </c>
      <c r="F336" s="170"/>
      <c r="G336" s="170"/>
      <c r="H336" s="170"/>
      <c r="I336" s="170"/>
      <c r="J336" s="28">
        <f t="shared" si="69"/>
        <v>0</v>
      </c>
      <c r="K336" s="171"/>
      <c r="L336"/>
      <c r="M336" s="170"/>
      <c r="O336" s="16" t="str">
        <f t="shared" si="70"/>
        <v/>
      </c>
      <c r="P336" s="15"/>
    </row>
    <row r="337" spans="1:16" outlineLevel="1">
      <c r="B337" s="1"/>
      <c r="C337" s="120">
        <v>3507</v>
      </c>
      <c r="D337" s="121" t="s">
        <v>498</v>
      </c>
      <c r="F337" s="170"/>
      <c r="G337" s="170"/>
      <c r="H337" s="170"/>
      <c r="I337" s="170"/>
      <c r="J337" s="28">
        <f t="shared" si="69"/>
        <v>0</v>
      </c>
      <c r="K337" s="171"/>
      <c r="L337"/>
      <c r="M337" s="170"/>
      <c r="O337" s="16" t="str">
        <f t="shared" si="70"/>
        <v/>
      </c>
      <c r="P337" s="15"/>
    </row>
    <row r="338" spans="1:16" outlineLevel="1">
      <c r="B338" s="1"/>
      <c r="C338" s="120">
        <v>3508</v>
      </c>
      <c r="D338" s="121" t="s">
        <v>499</v>
      </c>
      <c r="F338" s="170"/>
      <c r="G338" s="170"/>
      <c r="H338" s="170"/>
      <c r="I338" s="170"/>
      <c r="J338" s="28">
        <f t="shared" si="69"/>
        <v>0</v>
      </c>
      <c r="K338" s="171"/>
      <c r="L338"/>
      <c r="M338" s="170"/>
      <c r="O338" s="16" t="str">
        <f t="shared" si="70"/>
        <v/>
      </c>
      <c r="P338" s="15"/>
    </row>
    <row r="339" spans="1:16" outlineLevel="1">
      <c r="B339" s="1"/>
      <c r="C339" s="120">
        <v>3509</v>
      </c>
      <c r="D339" s="121" t="s">
        <v>500</v>
      </c>
      <c r="F339" s="170"/>
      <c r="G339" s="170"/>
      <c r="H339" s="170"/>
      <c r="I339" s="170"/>
      <c r="J339" s="28">
        <f t="shared" si="69"/>
        <v>0</v>
      </c>
      <c r="K339" s="171"/>
      <c r="L339"/>
      <c r="M339" s="170"/>
      <c r="O339" s="16" t="str">
        <f t="shared" si="70"/>
        <v/>
      </c>
      <c r="P339" s="15"/>
    </row>
    <row r="340" spans="1:16" outlineLevel="1">
      <c r="B340" s="1"/>
      <c r="C340" s="120">
        <v>3512</v>
      </c>
      <c r="D340" s="121" t="s">
        <v>501</v>
      </c>
      <c r="F340" s="170"/>
      <c r="G340" s="170"/>
      <c r="H340" s="170"/>
      <c r="I340" s="170"/>
      <c r="J340" s="28">
        <f t="shared" si="69"/>
        <v>0</v>
      </c>
      <c r="K340" s="171"/>
      <c r="L340"/>
      <c r="M340" s="170"/>
      <c r="O340" s="16" t="str">
        <f t="shared" si="70"/>
        <v/>
      </c>
      <c r="P340" s="15"/>
    </row>
    <row r="341" spans="1:16" outlineLevel="1">
      <c r="B341" s="1"/>
      <c r="C341" s="120">
        <v>3511</v>
      </c>
      <c r="D341" s="121" t="s">
        <v>502</v>
      </c>
      <c r="F341" s="170"/>
      <c r="G341" s="170"/>
      <c r="H341" s="170"/>
      <c r="I341" s="170"/>
      <c r="J341" s="28">
        <f t="shared" si="69"/>
        <v>0</v>
      </c>
      <c r="K341" s="171"/>
      <c r="L341"/>
      <c r="M341" s="170"/>
      <c r="O341" s="16" t="str">
        <f t="shared" si="70"/>
        <v/>
      </c>
      <c r="P341" s="15"/>
    </row>
    <row r="342" spans="1:16" outlineLevel="1">
      <c r="B342" s="1"/>
      <c r="C342" s="120">
        <v>3597</v>
      </c>
      <c r="D342" s="121" t="s">
        <v>503</v>
      </c>
      <c r="F342" s="170"/>
      <c r="G342" s="170"/>
      <c r="H342" s="170"/>
      <c r="I342" s="170"/>
      <c r="J342" s="28">
        <f t="shared" si="69"/>
        <v>0</v>
      </c>
      <c r="K342" s="171"/>
      <c r="L342"/>
      <c r="M342" s="170"/>
      <c r="O342" s="16" t="str">
        <f t="shared" si="70"/>
        <v/>
      </c>
      <c r="P342" s="15"/>
    </row>
    <row r="343" spans="1:16">
      <c r="B343" s="7"/>
      <c r="C343" s="117">
        <v>3598</v>
      </c>
      <c r="D343" s="118" t="s">
        <v>507</v>
      </c>
      <c r="F343" s="170"/>
      <c r="G343" s="170"/>
      <c r="H343" s="170"/>
      <c r="I343" s="170"/>
      <c r="J343" s="28">
        <f t="shared" si="69"/>
        <v>0</v>
      </c>
      <c r="K343" s="171"/>
      <c r="L343"/>
      <c r="M343" s="170"/>
      <c r="O343" s="16" t="str">
        <f t="shared" si="70"/>
        <v/>
      </c>
      <c r="P343" s="15"/>
    </row>
    <row r="344" spans="1:16" outlineLevel="1">
      <c r="B344" s="1">
        <v>3599</v>
      </c>
      <c r="C344" s="27" t="s">
        <v>508</v>
      </c>
      <c r="D344" s="21"/>
      <c r="F344" s="46">
        <f>SUM(F331:F343)</f>
        <v>0</v>
      </c>
      <c r="G344" s="46">
        <f t="shared" ref="G344:J344" si="71">SUM(G331:G343)</f>
        <v>0</v>
      </c>
      <c r="H344" s="46">
        <f t="shared" si="71"/>
        <v>0</v>
      </c>
      <c r="I344" s="46">
        <f t="shared" si="71"/>
        <v>0</v>
      </c>
      <c r="J344" s="46">
        <f t="shared" si="71"/>
        <v>0</v>
      </c>
      <c r="K344" s="47">
        <f>MAX(K331:K343)</f>
        <v>0</v>
      </c>
      <c r="L344"/>
      <c r="M344" s="46">
        <f t="shared" ref="M344" si="72">SUM(M331:M343)</f>
        <v>0</v>
      </c>
      <c r="O344" s="16" t="str">
        <f t="shared" si="70"/>
        <v/>
      </c>
      <c r="P344" s="15"/>
    </row>
    <row r="345" spans="1:16" outlineLevel="1" collapsed="1">
      <c r="B345" s="27"/>
      <c r="D345" s="21"/>
      <c r="L345"/>
      <c r="O345" s="16"/>
      <c r="P345" s="43"/>
    </row>
    <row r="346" spans="1:16" outlineLevel="1">
      <c r="A346" s="27" t="s">
        <v>509</v>
      </c>
      <c r="B346" s="1"/>
      <c r="C346" s="120">
        <v>3601</v>
      </c>
      <c r="D346" s="121" t="s">
        <v>492</v>
      </c>
      <c r="F346" s="170"/>
      <c r="G346" s="170"/>
      <c r="H346" s="170"/>
      <c r="I346" s="170"/>
      <c r="J346" s="28">
        <f t="shared" ref="J346:J358" si="73">F346-G346-H346+I346</f>
        <v>0</v>
      </c>
      <c r="K346" s="171"/>
      <c r="L346"/>
      <c r="M346" s="170"/>
      <c r="O346" s="16" t="str">
        <f t="shared" ref="O346:O359" si="74">IF(AND(OR(F346&lt;&gt;0,G346&lt;&gt;0,I346&lt;&gt;0,J346&lt;&gt;0),K346=0)=TRUE,"STORE COUNT MISSING",IF(AND(AND(F346=0,G346=0,I346=0,J346=0),K346&lt;&gt;0)=TRUE,"STORE COUNT SHOULD BE ZERO",""))</f>
        <v/>
      </c>
      <c r="P346" s="15"/>
    </row>
    <row r="347" spans="1:16" outlineLevel="1">
      <c r="A347" s="27" t="s">
        <v>510</v>
      </c>
      <c r="B347" s="1"/>
      <c r="C347" s="120">
        <v>3602</v>
      </c>
      <c r="D347" s="121" t="s">
        <v>493</v>
      </c>
      <c r="F347" s="170"/>
      <c r="G347" s="170"/>
      <c r="H347" s="170"/>
      <c r="I347" s="170"/>
      <c r="J347" s="28">
        <f t="shared" si="73"/>
        <v>0</v>
      </c>
      <c r="K347" s="171"/>
      <c r="L347"/>
      <c r="M347" s="170"/>
      <c r="O347" s="16" t="str">
        <f t="shared" si="74"/>
        <v/>
      </c>
      <c r="P347" s="15"/>
    </row>
    <row r="348" spans="1:16" outlineLevel="1">
      <c r="B348" s="1"/>
      <c r="C348" s="120">
        <v>3603</v>
      </c>
      <c r="D348" s="121" t="s">
        <v>494</v>
      </c>
      <c r="F348" s="170"/>
      <c r="G348" s="170"/>
      <c r="H348" s="170"/>
      <c r="I348" s="170"/>
      <c r="J348" s="28">
        <f t="shared" si="73"/>
        <v>0</v>
      </c>
      <c r="K348" s="171"/>
      <c r="L348"/>
      <c r="M348" s="170"/>
      <c r="O348" s="16" t="str">
        <f t="shared" si="74"/>
        <v/>
      </c>
      <c r="P348" s="15"/>
    </row>
    <row r="349" spans="1:16" outlineLevel="1">
      <c r="B349" s="1"/>
      <c r="C349" s="120">
        <v>3604</v>
      </c>
      <c r="D349" s="121" t="s">
        <v>495</v>
      </c>
      <c r="F349" s="170"/>
      <c r="G349" s="170"/>
      <c r="H349" s="170"/>
      <c r="I349" s="170"/>
      <c r="J349" s="28">
        <f t="shared" si="73"/>
        <v>0</v>
      </c>
      <c r="K349" s="171"/>
      <c r="L349"/>
      <c r="M349" s="170"/>
      <c r="O349" s="16" t="str">
        <f t="shared" si="74"/>
        <v/>
      </c>
      <c r="P349" s="15"/>
    </row>
    <row r="350" spans="1:16" outlineLevel="1">
      <c r="B350" s="1"/>
      <c r="C350" s="120">
        <v>3605</v>
      </c>
      <c r="D350" s="121" t="s">
        <v>496</v>
      </c>
      <c r="F350" s="170"/>
      <c r="G350" s="170"/>
      <c r="H350" s="170"/>
      <c r="I350" s="170"/>
      <c r="J350" s="28">
        <f t="shared" si="73"/>
        <v>0</v>
      </c>
      <c r="K350" s="171"/>
      <c r="L350"/>
      <c r="M350" s="170"/>
      <c r="O350" s="16" t="str">
        <f t="shared" si="74"/>
        <v/>
      </c>
      <c r="P350" s="15"/>
    </row>
    <row r="351" spans="1:16" outlineLevel="1">
      <c r="B351" s="1"/>
      <c r="C351" s="120">
        <v>3606</v>
      </c>
      <c r="D351" s="121" t="s">
        <v>497</v>
      </c>
      <c r="F351" s="170"/>
      <c r="G351" s="170"/>
      <c r="H351" s="170"/>
      <c r="I351" s="170"/>
      <c r="J351" s="28">
        <f t="shared" si="73"/>
        <v>0</v>
      </c>
      <c r="K351" s="171"/>
      <c r="L351"/>
      <c r="M351" s="170"/>
      <c r="O351" s="16" t="str">
        <f t="shared" si="74"/>
        <v/>
      </c>
      <c r="P351" s="15"/>
    </row>
    <row r="352" spans="1:16" outlineLevel="1">
      <c r="B352" s="1"/>
      <c r="C352" s="120">
        <v>3607</v>
      </c>
      <c r="D352" s="121" t="s">
        <v>498</v>
      </c>
      <c r="F352" s="170"/>
      <c r="G352" s="170"/>
      <c r="H352" s="170"/>
      <c r="I352" s="170"/>
      <c r="J352" s="28">
        <f t="shared" si="73"/>
        <v>0</v>
      </c>
      <c r="K352" s="171"/>
      <c r="L352"/>
      <c r="M352" s="170"/>
      <c r="O352" s="16" t="str">
        <f t="shared" si="74"/>
        <v/>
      </c>
      <c r="P352" s="15"/>
    </row>
    <row r="353" spans="1:16" outlineLevel="1">
      <c r="B353" s="1"/>
      <c r="C353" s="120">
        <v>3608</v>
      </c>
      <c r="D353" s="121" t="s">
        <v>499</v>
      </c>
      <c r="F353" s="170"/>
      <c r="G353" s="170"/>
      <c r="H353" s="170"/>
      <c r="I353" s="170"/>
      <c r="J353" s="28">
        <f t="shared" si="73"/>
        <v>0</v>
      </c>
      <c r="K353" s="171"/>
      <c r="L353"/>
      <c r="M353" s="170"/>
      <c r="O353" s="16" t="str">
        <f t="shared" si="74"/>
        <v/>
      </c>
      <c r="P353" s="15"/>
    </row>
    <row r="354" spans="1:16" outlineLevel="1">
      <c r="B354" s="1"/>
      <c r="C354" s="120">
        <v>3609</v>
      </c>
      <c r="D354" s="121" t="s">
        <v>500</v>
      </c>
      <c r="F354" s="170"/>
      <c r="G354" s="170"/>
      <c r="H354" s="170"/>
      <c r="I354" s="170"/>
      <c r="J354" s="28">
        <f t="shared" si="73"/>
        <v>0</v>
      </c>
      <c r="K354" s="171"/>
      <c r="L354"/>
      <c r="M354" s="170"/>
      <c r="O354" s="16" t="str">
        <f t="shared" si="74"/>
        <v/>
      </c>
      <c r="P354" s="15"/>
    </row>
    <row r="355" spans="1:16" outlineLevel="1">
      <c r="B355" s="1"/>
      <c r="C355" s="120">
        <v>3612</v>
      </c>
      <c r="D355" s="121" t="s">
        <v>501</v>
      </c>
      <c r="F355" s="170"/>
      <c r="G355" s="170"/>
      <c r="H355" s="170"/>
      <c r="I355" s="170"/>
      <c r="J355" s="28">
        <f t="shared" si="73"/>
        <v>0</v>
      </c>
      <c r="K355" s="171"/>
      <c r="L355"/>
      <c r="M355" s="170"/>
      <c r="O355" s="16" t="str">
        <f t="shared" si="74"/>
        <v/>
      </c>
      <c r="P355" s="15"/>
    </row>
    <row r="356" spans="1:16" outlineLevel="1">
      <c r="B356" s="1"/>
      <c r="C356" s="120">
        <v>3611</v>
      </c>
      <c r="D356" s="121" t="s">
        <v>502</v>
      </c>
      <c r="F356" s="170"/>
      <c r="G356" s="170"/>
      <c r="H356" s="170"/>
      <c r="I356" s="170"/>
      <c r="J356" s="28">
        <f t="shared" si="73"/>
        <v>0</v>
      </c>
      <c r="K356" s="171"/>
      <c r="L356"/>
      <c r="M356" s="170"/>
      <c r="O356" s="16" t="str">
        <f t="shared" si="74"/>
        <v/>
      </c>
      <c r="P356" s="15"/>
    </row>
    <row r="357" spans="1:16" outlineLevel="1">
      <c r="B357" s="1"/>
      <c r="C357" s="120">
        <v>3697</v>
      </c>
      <c r="D357" s="121" t="s">
        <v>503</v>
      </c>
      <c r="F357" s="170"/>
      <c r="G357" s="170"/>
      <c r="H357" s="170"/>
      <c r="I357" s="170"/>
      <c r="J357" s="28">
        <f t="shared" si="73"/>
        <v>0</v>
      </c>
      <c r="K357" s="171"/>
      <c r="L357"/>
      <c r="M357" s="170"/>
      <c r="O357" s="16" t="str">
        <f t="shared" si="74"/>
        <v/>
      </c>
      <c r="P357" s="15"/>
    </row>
    <row r="358" spans="1:16">
      <c r="B358" s="7"/>
      <c r="C358" s="117">
        <v>3698</v>
      </c>
      <c r="D358" s="118" t="s">
        <v>511</v>
      </c>
      <c r="F358" s="170"/>
      <c r="G358" s="170"/>
      <c r="H358" s="170"/>
      <c r="I358" s="170"/>
      <c r="J358" s="28">
        <f t="shared" si="73"/>
        <v>0</v>
      </c>
      <c r="K358" s="171"/>
      <c r="L358"/>
      <c r="M358" s="170"/>
      <c r="O358" s="16" t="str">
        <f t="shared" si="74"/>
        <v/>
      </c>
      <c r="P358" s="15"/>
    </row>
    <row r="359" spans="1:16" outlineLevel="1" collapsed="1">
      <c r="B359" s="1">
        <v>3699</v>
      </c>
      <c r="C359" s="27" t="s">
        <v>512</v>
      </c>
      <c r="D359" s="21"/>
      <c r="F359" s="46">
        <f>SUM(F346:F358)</f>
        <v>0</v>
      </c>
      <c r="G359" s="46">
        <f>SUM(G346:G358)</f>
        <v>0</v>
      </c>
      <c r="H359" s="46">
        <f>SUM(H346:H358)</f>
        <v>0</v>
      </c>
      <c r="I359" s="46">
        <f>SUM(I346:I358)</f>
        <v>0</v>
      </c>
      <c r="J359" s="46">
        <f>SUM(J346:J358)</f>
        <v>0</v>
      </c>
      <c r="K359" s="47">
        <f>MAX(K346:K358)</f>
        <v>0</v>
      </c>
      <c r="L359"/>
      <c r="M359" s="46">
        <f>SUM(M346:M358)</f>
        <v>0</v>
      </c>
      <c r="O359" s="16" t="str">
        <f t="shared" si="74"/>
        <v/>
      </c>
      <c r="P359" s="15"/>
    </row>
    <row r="360" spans="1:16">
      <c r="A360" s="1"/>
      <c r="B360" s="7"/>
      <c r="C360" s="21">
        <v>2686</v>
      </c>
      <c r="D360" s="7" t="s">
        <v>205</v>
      </c>
      <c r="F360" s="170"/>
      <c r="G360" s="170"/>
      <c r="H360" s="170"/>
      <c r="I360" s="170"/>
      <c r="J360" s="28">
        <f>F360-G360-H360+I360</f>
        <v>0</v>
      </c>
      <c r="K360" s="171"/>
      <c r="L360"/>
      <c r="M360" s="170"/>
      <c r="O360" s="16"/>
      <c r="P360" s="15"/>
    </row>
    <row r="361" spans="1:16">
      <c r="A361" s="35">
        <v>2690</v>
      </c>
      <c r="B361" s="27" t="s">
        <v>513</v>
      </c>
      <c r="C361" s="27"/>
      <c r="F361" s="31">
        <f>F329+F344+F359+F360</f>
        <v>0</v>
      </c>
      <c r="G361" s="31">
        <f>G329+G344+G359+G360</f>
        <v>0</v>
      </c>
      <c r="H361" s="31">
        <f>H329+H344+H359+H360</f>
        <v>0</v>
      </c>
      <c r="I361" s="31">
        <f>I329+I344+I359+I360</f>
        <v>0</v>
      </c>
      <c r="J361" s="31">
        <f>J329+J344+J359+J360</f>
        <v>0</v>
      </c>
      <c r="K361" s="47">
        <f>MAX(K329,K344,K359,K360)</f>
        <v>0</v>
      </c>
      <c r="L361"/>
      <c r="M361" s="31">
        <f>M329+M344+M359+M360</f>
        <v>0</v>
      </c>
      <c r="O361" s="16" t="str">
        <f>IF(AND(OR(F361&lt;&gt;0,G361&lt;&gt;0,I361&lt;&gt;0,J361&lt;&gt;0),K361=0)=TRUE,"STORE COUNT MISSING",IF(AND(AND(F361=0,G361=0,I361=0,J361=0),K361&lt;&gt;0)=TRUE,"STORE COUNT SHOULD BE ZERO",""))</f>
        <v/>
      </c>
      <c r="P361" s="15"/>
    </row>
    <row r="362" spans="1:16" collapsed="1">
      <c r="L362"/>
      <c r="O362" s="16"/>
      <c r="P362" s="43"/>
    </row>
    <row r="363" spans="1:16" outlineLevel="1">
      <c r="A363" s="27"/>
      <c r="C363" s="186">
        <v>1101</v>
      </c>
      <c r="D363" s="187" t="s">
        <v>514</v>
      </c>
      <c r="F363" s="170"/>
      <c r="G363" s="170"/>
      <c r="H363" s="170"/>
      <c r="I363" s="170"/>
      <c r="J363" s="28">
        <f t="shared" ref="J363:J369" si="75">F363-G363-H363+I363</f>
        <v>0</v>
      </c>
      <c r="K363" s="171">
        <f t="shared" ref="K363:K369" si="76">IF(OR(F363&lt;&gt;0,G363&lt;&gt;0,H363&lt;&gt;0,I363&lt;&gt;0),$G$3,0)</f>
        <v>0</v>
      </c>
      <c r="L363"/>
      <c r="M363" s="170"/>
      <c r="O363" s="16" t="str">
        <f t="shared" ref="O363:O372" si="77">IF(AND(OR(F363&lt;&gt;0,G363&lt;&gt;0,I363&lt;&gt;0,J363&lt;&gt;0),K363=0)=TRUE,"STORE COUNT MISSING",IF(AND(AND(F363=0,G363=0,I363=0,J363=0),K363&lt;&gt;0)=TRUE,"STORE COUNT SHOULD BE ZERO",""))</f>
        <v/>
      </c>
      <c r="P363" s="15"/>
    </row>
    <row r="364" spans="1:16" outlineLevel="1">
      <c r="A364" s="27"/>
      <c r="B364" s="14"/>
      <c r="C364" s="186">
        <v>1102</v>
      </c>
      <c r="D364" s="187" t="s">
        <v>732</v>
      </c>
      <c r="F364" s="170"/>
      <c r="G364" s="170"/>
      <c r="H364" s="170"/>
      <c r="I364" s="170"/>
      <c r="J364" s="28">
        <f t="shared" si="75"/>
        <v>0</v>
      </c>
      <c r="K364" s="171">
        <f t="shared" si="76"/>
        <v>0</v>
      </c>
      <c r="L364"/>
      <c r="M364" s="170"/>
      <c r="O364" s="16"/>
      <c r="P364" s="15"/>
    </row>
    <row r="365" spans="1:16" outlineLevel="1">
      <c r="C365" s="188">
        <v>1105</v>
      </c>
      <c r="D365" s="189" t="s">
        <v>515</v>
      </c>
      <c r="F365" s="170"/>
      <c r="G365" s="170"/>
      <c r="H365" s="170"/>
      <c r="I365" s="170"/>
      <c r="J365" s="28">
        <f t="shared" si="75"/>
        <v>0</v>
      </c>
      <c r="K365" s="171">
        <f t="shared" si="76"/>
        <v>0</v>
      </c>
      <c r="L365"/>
      <c r="M365" s="170"/>
      <c r="O365" s="16" t="str">
        <f t="shared" si="77"/>
        <v/>
      </c>
      <c r="P365" s="15"/>
    </row>
    <row r="366" spans="1:16" outlineLevel="1">
      <c r="C366" s="188">
        <v>1106</v>
      </c>
      <c r="D366" s="189" t="s">
        <v>516</v>
      </c>
      <c r="F366" s="170"/>
      <c r="G366" s="170"/>
      <c r="H366" s="170"/>
      <c r="I366" s="170"/>
      <c r="J366" s="28">
        <f t="shared" si="75"/>
        <v>0</v>
      </c>
      <c r="K366" s="171">
        <f t="shared" si="76"/>
        <v>0</v>
      </c>
      <c r="L366"/>
      <c r="M366" s="170"/>
      <c r="O366" s="16" t="str">
        <f t="shared" si="77"/>
        <v/>
      </c>
      <c r="P366" s="15"/>
    </row>
    <row r="367" spans="1:16" outlineLevel="1">
      <c r="C367" s="188">
        <v>1107</v>
      </c>
      <c r="D367" s="189" t="s">
        <v>517</v>
      </c>
      <c r="F367" s="170"/>
      <c r="G367" s="170"/>
      <c r="H367" s="170"/>
      <c r="I367" s="170"/>
      <c r="J367" s="28">
        <f t="shared" si="75"/>
        <v>0</v>
      </c>
      <c r="K367" s="171">
        <f t="shared" si="76"/>
        <v>0</v>
      </c>
      <c r="L367"/>
      <c r="M367" s="170"/>
      <c r="O367" s="16" t="str">
        <f t="shared" si="77"/>
        <v/>
      </c>
      <c r="P367" s="15"/>
    </row>
    <row r="368" spans="1:16" outlineLevel="1">
      <c r="B368" s="1"/>
      <c r="C368" s="190">
        <v>1108</v>
      </c>
      <c r="D368" s="191" t="s">
        <v>503</v>
      </c>
      <c r="F368" s="170"/>
      <c r="G368" s="170"/>
      <c r="H368" s="170"/>
      <c r="I368" s="170"/>
      <c r="J368" s="28">
        <f t="shared" si="75"/>
        <v>0</v>
      </c>
      <c r="K368" s="171">
        <f t="shared" si="76"/>
        <v>0</v>
      </c>
      <c r="L368"/>
      <c r="M368" s="170"/>
      <c r="O368" s="16" t="str">
        <f t="shared" si="77"/>
        <v/>
      </c>
      <c r="P368" s="15"/>
    </row>
    <row r="369" spans="1:16">
      <c r="C369" s="117">
        <v>1109</v>
      </c>
      <c r="D369" s="118" t="s">
        <v>518</v>
      </c>
      <c r="F369" s="170"/>
      <c r="G369" s="170"/>
      <c r="H369" s="170"/>
      <c r="I369" s="170"/>
      <c r="J369" s="28">
        <f t="shared" si="75"/>
        <v>0</v>
      </c>
      <c r="K369" s="171">
        <f t="shared" si="76"/>
        <v>0</v>
      </c>
      <c r="L369"/>
      <c r="M369" s="170"/>
      <c r="O369" s="16" t="str">
        <f t="shared" si="77"/>
        <v/>
      </c>
      <c r="P369" s="15"/>
    </row>
    <row r="370" spans="1:16" outlineLevel="1">
      <c r="B370" s="35">
        <v>2700</v>
      </c>
      <c r="C370" s="27" t="s">
        <v>519</v>
      </c>
      <c r="D370" s="27"/>
      <c r="F370" s="46">
        <f>SUM(F363:F369)</f>
        <v>0</v>
      </c>
      <c r="G370" s="46">
        <f>SUM(G363:G369)</f>
        <v>0</v>
      </c>
      <c r="H370" s="46">
        <f>SUM(H363:H369)</f>
        <v>0</v>
      </c>
      <c r="I370" s="46">
        <f>SUM(I363:I369)</f>
        <v>0</v>
      </c>
      <c r="J370" s="46">
        <f>SUM(J363:J369)</f>
        <v>0</v>
      </c>
      <c r="K370" s="47">
        <f>MAX(K363:K369)</f>
        <v>0</v>
      </c>
      <c r="L370"/>
      <c r="M370" s="46">
        <f>SUM(M363:M369)</f>
        <v>0</v>
      </c>
      <c r="O370" s="16" t="str">
        <f t="shared" si="77"/>
        <v/>
      </c>
      <c r="P370" s="15"/>
    </row>
    <row r="371" spans="1:16">
      <c r="B371" s="21">
        <v>2719</v>
      </c>
      <c r="C371" s="7" t="s">
        <v>176</v>
      </c>
      <c r="D371" s="21"/>
      <c r="F371" s="170"/>
      <c r="G371" s="170"/>
      <c r="H371" s="170"/>
      <c r="I371" s="170"/>
      <c r="J371" s="28">
        <f>F371-G371-H371+I371</f>
        <v>0</v>
      </c>
      <c r="K371" s="171"/>
      <c r="L371"/>
      <c r="M371" s="170"/>
      <c r="O371" s="16" t="str">
        <f t="shared" si="77"/>
        <v/>
      </c>
      <c r="P371" s="15"/>
    </row>
    <row r="372" spans="1:16">
      <c r="A372" s="4">
        <v>2720</v>
      </c>
      <c r="B372" s="1" t="s">
        <v>520</v>
      </c>
      <c r="C372" s="1"/>
      <c r="D372" s="1"/>
      <c r="F372" s="46">
        <f>F361+SUM(F370:F371)</f>
        <v>0</v>
      </c>
      <c r="G372" s="46">
        <f>G361+SUM(G370:G371)</f>
        <v>0</v>
      </c>
      <c r="H372" s="46">
        <f>H361+SUM(H370:H371)</f>
        <v>0</v>
      </c>
      <c r="I372" s="46">
        <f>I361+SUM(I370:I371)</f>
        <v>0</v>
      </c>
      <c r="J372" s="46">
        <f>J361+SUM(J370:J371)</f>
        <v>0</v>
      </c>
      <c r="K372" s="47">
        <f>MAX(K361,K370:K371)</f>
        <v>0</v>
      </c>
      <c r="L372"/>
      <c r="M372" s="46">
        <f>M361+SUM(M370:M371)</f>
        <v>0</v>
      </c>
      <c r="O372" s="16" t="str">
        <f t="shared" si="77"/>
        <v/>
      </c>
      <c r="P372" s="15"/>
    </row>
    <row r="373" spans="1:16">
      <c r="A373" s="4"/>
      <c r="B373" s="1"/>
      <c r="C373" s="1"/>
      <c r="D373" s="1"/>
      <c r="F373" s="48"/>
      <c r="G373" s="48"/>
      <c r="H373" s="48"/>
      <c r="I373" s="48"/>
      <c r="J373" s="48"/>
      <c r="K373" s="115"/>
      <c r="L373"/>
      <c r="M373" s="48"/>
      <c r="O373" s="16"/>
      <c r="P373" s="15"/>
    </row>
    <row r="374" spans="1:16">
      <c r="E374" s="4">
        <v>1</v>
      </c>
      <c r="F374" s="4">
        <v>2</v>
      </c>
      <c r="G374" s="4">
        <v>3</v>
      </c>
      <c r="H374" s="4">
        <v>7</v>
      </c>
      <c r="I374" s="4">
        <v>4</v>
      </c>
      <c r="J374" s="4">
        <v>5</v>
      </c>
      <c r="K374" s="4">
        <v>6</v>
      </c>
      <c r="L374"/>
      <c r="M374" s="4">
        <v>9</v>
      </c>
      <c r="O374" s="16"/>
      <c r="P374" s="43"/>
    </row>
    <row r="375" spans="1:16" outlineLevel="1">
      <c r="E375" s="4"/>
      <c r="F375" s="4"/>
      <c r="G375" s="4"/>
      <c r="H375" s="8" t="s">
        <v>256</v>
      </c>
      <c r="I375" s="4"/>
      <c r="J375" s="4"/>
      <c r="K375" s="8" t="s">
        <v>172</v>
      </c>
      <c r="L375"/>
      <c r="M375" s="21" t="s">
        <v>258</v>
      </c>
      <c r="O375" s="16" t="str">
        <f>IF(AND(OR(E379&lt;&gt;0,F379&lt;&gt;0,G379&lt;&gt;0,I379&lt;&gt;0,J379&lt;&gt;0),K379=0)=TRUE,"STORE COUNT MISSING",IF(AND(AND(E379=0,F379=0,G379=0,I379=0,J379=0),K379&lt;&gt;0)=TRUE,"STORE COUNT SHOULD BE ZERO",""))</f>
        <v/>
      </c>
      <c r="P375" s="15"/>
    </row>
    <row r="376" spans="1:16" outlineLevel="1">
      <c r="E376" s="21"/>
      <c r="F376" s="21"/>
      <c r="G376" s="8" t="s">
        <v>142</v>
      </c>
      <c r="H376" s="21" t="s">
        <v>259</v>
      </c>
      <c r="I376" s="8" t="s">
        <v>143</v>
      </c>
      <c r="J376" s="8" t="s">
        <v>116</v>
      </c>
      <c r="K376" s="44" t="s">
        <v>260</v>
      </c>
      <c r="L376"/>
      <c r="M376" s="8" t="s">
        <v>262</v>
      </c>
      <c r="O376" s="16" t="str">
        <f>IF(AND(OR(E380&lt;&gt;0,F380&lt;&gt;0,G380&lt;&gt;0,I380&lt;&gt;0,J380&lt;&gt;0),K380=0)=TRUE,"STORE COUNT MISSING",IF(AND(AND(E380=0,F380=0,G380=0,I380=0,J380=0),K380&lt;&gt;0)=TRUE,"STORE COUNT SHOULD BE ZERO",""))</f>
        <v/>
      </c>
      <c r="P376" s="15"/>
    </row>
    <row r="377" spans="1:16" outlineLevel="1">
      <c r="E377" s="23" t="s">
        <v>175</v>
      </c>
      <c r="F377" s="23" t="s">
        <v>146</v>
      </c>
      <c r="G377" s="9" t="s">
        <v>147</v>
      </c>
      <c r="H377" s="23" t="s">
        <v>264</v>
      </c>
      <c r="I377" s="9" t="s">
        <v>148</v>
      </c>
      <c r="J377" s="9" t="s">
        <v>278</v>
      </c>
      <c r="K377" s="9" t="s">
        <v>110</v>
      </c>
      <c r="L377"/>
      <c r="M377" s="9" t="s">
        <v>266</v>
      </c>
      <c r="O377" s="16" t="str">
        <f>IF(AND(OR(E381&lt;&gt;0,F381&lt;&gt;0,G381&lt;&gt;0,I381&lt;&gt;0,J381&lt;&gt;0),K381=0)=TRUE,"STORE COUNT MISSING",IF(AND(AND(E381=0,F381=0,G381=0,I381=0,J381=0),K381&lt;&gt;0)=TRUE,"STORE COUNT SHOULD BE ZERO",""))</f>
        <v/>
      </c>
      <c r="P377" s="15"/>
    </row>
    <row r="378" spans="1:16" outlineLevel="1">
      <c r="F378" s="40"/>
      <c r="G378" s="40"/>
      <c r="H378" s="40"/>
      <c r="I378" s="40"/>
      <c r="J378" s="40"/>
      <c r="K378" s="40"/>
      <c r="L378"/>
      <c r="O378" s="16" t="str">
        <f t="shared" ref="O378:O382" si="78">IF(AND(OR(E384&lt;&gt;0,F384&lt;&gt;0,G384&lt;&gt;0,I384&lt;&gt;0,J384&lt;&gt;0),K384=0)=TRUE,"STORE COUNT MISSING",IF(AND(AND(E384=0,F384=0,G384=0,I384=0,J384=0),K384&lt;&gt;0)=TRUE,"STORE COUNT SHOULD BE ZERO",""))</f>
        <v/>
      </c>
      <c r="P378" s="15"/>
    </row>
    <row r="379" spans="1:16" outlineLevel="1">
      <c r="A379" s="27" t="s">
        <v>521</v>
      </c>
      <c r="C379" s="120">
        <v>3001</v>
      </c>
      <c r="D379" s="121" t="s">
        <v>522</v>
      </c>
      <c r="E379" s="170"/>
      <c r="F379" s="170"/>
      <c r="G379" s="170"/>
      <c r="H379" s="170"/>
      <c r="I379" s="170"/>
      <c r="J379" s="28">
        <f t="shared" ref="J379:J387" si="79">F379-G379-H379+I379</f>
        <v>0</v>
      </c>
      <c r="K379" s="171">
        <f t="shared" ref="K379:K387" si="80">IF(OR(E379&lt;&gt;0,F379&lt;&gt;0,G379&lt;&gt;0,H379&lt;&gt;0,I379&lt;&gt;0),$G$3,0)</f>
        <v>0</v>
      </c>
      <c r="L379"/>
      <c r="M379" s="170"/>
      <c r="O379" s="16" t="str">
        <f t="shared" si="78"/>
        <v/>
      </c>
      <c r="P379" s="15"/>
    </row>
    <row r="380" spans="1:16" outlineLevel="1">
      <c r="C380" s="120">
        <v>3002</v>
      </c>
      <c r="D380" s="121" t="s">
        <v>523</v>
      </c>
      <c r="E380" s="170"/>
      <c r="F380" s="170"/>
      <c r="G380" s="170"/>
      <c r="H380" s="170"/>
      <c r="I380" s="170"/>
      <c r="J380" s="28">
        <f t="shared" si="79"/>
        <v>0</v>
      </c>
      <c r="K380" s="171">
        <f t="shared" si="80"/>
        <v>0</v>
      </c>
      <c r="L380"/>
      <c r="M380" s="170"/>
      <c r="O380" s="16" t="str">
        <f t="shared" si="78"/>
        <v/>
      </c>
      <c r="P380" s="15"/>
    </row>
    <row r="381" spans="1:16">
      <c r="C381" s="120">
        <v>3003</v>
      </c>
      <c r="D381" s="121" t="s">
        <v>524</v>
      </c>
      <c r="E381" s="170"/>
      <c r="F381" s="170"/>
      <c r="G381" s="170"/>
      <c r="H381" s="170"/>
      <c r="I381" s="170"/>
      <c r="J381" s="28">
        <f t="shared" si="79"/>
        <v>0</v>
      </c>
      <c r="K381" s="171">
        <f t="shared" si="80"/>
        <v>0</v>
      </c>
      <c r="L381"/>
      <c r="M381" s="170"/>
      <c r="O381" s="16" t="str">
        <f t="shared" si="78"/>
        <v/>
      </c>
      <c r="P381" s="15"/>
    </row>
    <row r="382" spans="1:16" outlineLevel="1">
      <c r="C382" s="120">
        <v>3004</v>
      </c>
      <c r="D382" s="121" t="s">
        <v>744</v>
      </c>
      <c r="E382" s="170"/>
      <c r="F382" s="170"/>
      <c r="G382" s="170"/>
      <c r="H382" s="170"/>
      <c r="I382" s="170"/>
      <c r="J382" s="28">
        <f t="shared" si="79"/>
        <v>0</v>
      </c>
      <c r="K382" s="171">
        <f t="shared" si="80"/>
        <v>0</v>
      </c>
      <c r="L382"/>
      <c r="M382" s="170"/>
      <c r="O382" s="16" t="str">
        <f t="shared" si="78"/>
        <v/>
      </c>
      <c r="P382" s="15"/>
    </row>
    <row r="383" spans="1:16" outlineLevel="1" collapsed="1">
      <c r="C383" s="120">
        <v>3005</v>
      </c>
      <c r="D383" s="121" t="s">
        <v>525</v>
      </c>
      <c r="E383" s="170"/>
      <c r="F383" s="170"/>
      <c r="G383" s="170"/>
      <c r="H383" s="170"/>
      <c r="I383" s="170"/>
      <c r="J383" s="28">
        <f t="shared" si="79"/>
        <v>0</v>
      </c>
      <c r="K383" s="171">
        <f t="shared" si="80"/>
        <v>0</v>
      </c>
      <c r="L383"/>
      <c r="M383" s="170"/>
      <c r="O383" s="16"/>
      <c r="P383" s="43"/>
    </row>
    <row r="384" spans="1:16" outlineLevel="1">
      <c r="C384" s="120">
        <v>3006</v>
      </c>
      <c r="D384" s="121" t="s">
        <v>526</v>
      </c>
      <c r="E384" s="170"/>
      <c r="F384" s="170"/>
      <c r="G384" s="170"/>
      <c r="H384" s="170"/>
      <c r="I384" s="170"/>
      <c r="J384" s="28">
        <f t="shared" si="79"/>
        <v>0</v>
      </c>
      <c r="K384" s="171">
        <f t="shared" si="80"/>
        <v>0</v>
      </c>
      <c r="L384"/>
      <c r="M384" s="170"/>
      <c r="O384" s="16" t="str">
        <f>IF(AND(OR(E390&lt;&gt;0,F390&lt;&gt;0,G390&lt;&gt;0,I390&lt;&gt;0,J390&lt;&gt;0),K390=0)=TRUE,"STORE COUNT MISSING",IF(AND(AND(E390=0,F390=0,G390=0,I390=0,J390=0),K390&lt;&gt;0)=TRUE,"STORE COUNT SHOULD BE ZERO",""))</f>
        <v/>
      </c>
      <c r="P384" s="15"/>
    </row>
    <row r="385" spans="1:16" outlineLevel="1">
      <c r="B385" s="1"/>
      <c r="C385" s="120">
        <v>3007</v>
      </c>
      <c r="D385" s="121" t="s">
        <v>527</v>
      </c>
      <c r="E385" s="170"/>
      <c r="F385" s="170"/>
      <c r="G385" s="170"/>
      <c r="H385" s="170"/>
      <c r="I385" s="170"/>
      <c r="J385" s="28">
        <f t="shared" si="79"/>
        <v>0</v>
      </c>
      <c r="K385" s="171">
        <f t="shared" si="80"/>
        <v>0</v>
      </c>
      <c r="L385"/>
      <c r="M385" s="170"/>
      <c r="O385" s="16" t="str">
        <f>IF(AND(OR(E391&lt;&gt;0,F391&lt;&gt;0,G391&lt;&gt;0,I391&lt;&gt;0,J391&lt;&gt;0),K391=0)=TRUE,"STORE COUNT MISSING",IF(AND(AND(E391=0,F391=0,G391=0,I391=0,J391=0),K391&lt;&gt;0)=TRUE,"STORE COUNT SHOULD BE ZERO",""))</f>
        <v/>
      </c>
      <c r="P385" s="15"/>
    </row>
    <row r="386" spans="1:16" outlineLevel="1">
      <c r="B386" s="1"/>
      <c r="C386" s="120">
        <v>3098</v>
      </c>
      <c r="D386" s="121" t="s">
        <v>503</v>
      </c>
      <c r="E386" s="170"/>
      <c r="F386" s="170"/>
      <c r="G386" s="170"/>
      <c r="H386" s="170"/>
      <c r="I386" s="170"/>
      <c r="J386" s="28">
        <f t="shared" si="79"/>
        <v>0</v>
      </c>
      <c r="K386" s="171">
        <f t="shared" si="80"/>
        <v>0</v>
      </c>
      <c r="L386"/>
      <c r="M386" s="170"/>
      <c r="O386" s="16" t="str">
        <f>IF(AND(OR(E392&lt;&gt;0,F392&lt;&gt;0,G392&lt;&gt;0,I392&lt;&gt;0,J392&lt;&gt;0),K392=0)=TRUE,"STORE COUNT MISSING",IF(AND(AND(E392=0,F392=0,G392=0,I392=0,J392=0),K392&lt;&gt;0)=TRUE,"STORE COUNT SHOULD BE ZERO",""))</f>
        <v/>
      </c>
      <c r="P386" s="15"/>
    </row>
    <row r="387" spans="1:16" outlineLevel="1">
      <c r="C387" s="117">
        <v>3099</v>
      </c>
      <c r="D387" s="118" t="s">
        <v>528</v>
      </c>
      <c r="E387" s="170"/>
      <c r="F387" s="170"/>
      <c r="G387" s="170"/>
      <c r="H387" s="170"/>
      <c r="I387" s="170"/>
      <c r="J387" s="28">
        <f t="shared" si="79"/>
        <v>0</v>
      </c>
      <c r="K387" s="171">
        <f t="shared" si="80"/>
        <v>0</v>
      </c>
      <c r="L387"/>
      <c r="M387" s="170"/>
      <c r="O387" s="16" t="str">
        <f>IF(AND(OR(E393&lt;&gt;0,F393&lt;&gt;0,G393&lt;&gt;0,I393&lt;&gt;0,J393&lt;&gt;0),K393=0)=TRUE,"STORE COUNT MISSING",IF(AND(AND(E393=0,F393=0,G393=0,I393=0,J393=0),K393&lt;&gt;0)=TRUE,"STORE COUNT SHOULD BE ZERO",""))</f>
        <v/>
      </c>
      <c r="P387" s="15"/>
    </row>
    <row r="388" spans="1:16" outlineLevel="1">
      <c r="B388" s="21">
        <v>2730</v>
      </c>
      <c r="C388" s="36" t="s">
        <v>529</v>
      </c>
      <c r="E388" s="58">
        <f>SUM(E379:E387)</f>
        <v>0</v>
      </c>
      <c r="F388" s="31">
        <f t="shared" ref="F388:J388" si="81">SUM(F379:F387)</f>
        <v>0</v>
      </c>
      <c r="G388" s="31">
        <f t="shared" si="81"/>
        <v>0</v>
      </c>
      <c r="H388" s="31">
        <f t="shared" si="81"/>
        <v>0</v>
      </c>
      <c r="I388" s="31">
        <f t="shared" si="81"/>
        <v>0</v>
      </c>
      <c r="J388" s="31">
        <f t="shared" si="81"/>
        <v>0</v>
      </c>
      <c r="K388" s="47">
        <f>MAX(K379:K387)</f>
        <v>0</v>
      </c>
      <c r="L388"/>
      <c r="M388" s="31">
        <f>SUM(M379:M387)</f>
        <v>0</v>
      </c>
      <c r="O388" s="16" t="str">
        <f>IF(AND(OR(E394&lt;&gt;0,F394&lt;&gt;0,G394&lt;&gt;0,I394&lt;&gt;0,J394&lt;&gt;0),K394=0)=TRUE,"STORE COUNT MISSING",IF(AND(AND(E394=0,F394=0,G394=0,I394=0,J394=0),K394&lt;&gt;0)=TRUE,"STORE COUNT SHOULD BE ZERO",""))</f>
        <v/>
      </c>
      <c r="P388" s="15"/>
    </row>
    <row r="389" spans="1:16" outlineLevel="1">
      <c r="A389"/>
      <c r="B389"/>
      <c r="C389"/>
      <c r="D389"/>
      <c r="E389"/>
      <c r="F389"/>
      <c r="G389"/>
      <c r="H389"/>
      <c r="I389"/>
      <c r="J389"/>
      <c r="K389"/>
      <c r="L389"/>
      <c r="M389"/>
      <c r="O389" s="16" t="str">
        <f t="shared" ref="O389:O393" si="82">IF(AND(OR(E395&lt;&gt;0,F395&lt;&gt;0,G395&lt;&gt;0,I395&lt;&gt;0,J395&lt;&gt;0),K395=0)=TRUE,"STORE COUNT MISSING",IF(AND(AND(E395=0,F395=0,G395=0,I395=0,J395=0),K395&lt;&gt;0)=TRUE,"STORE COUNT SHOULD BE ZERO",""))</f>
        <v/>
      </c>
      <c r="P389" s="15"/>
    </row>
    <row r="390" spans="1:16" outlineLevel="1">
      <c r="A390" s="27" t="s">
        <v>530</v>
      </c>
      <c r="C390" s="120">
        <v>3830</v>
      </c>
      <c r="D390" s="121" t="s">
        <v>531</v>
      </c>
      <c r="E390" s="170"/>
      <c r="F390" s="170"/>
      <c r="G390" s="170"/>
      <c r="H390" s="170"/>
      <c r="I390" s="170"/>
      <c r="J390" s="28">
        <f t="shared" ref="J390:J398" si="83">F390-G390-H390+I390</f>
        <v>0</v>
      </c>
      <c r="K390" s="171">
        <f t="shared" ref="K390:K398" si="84">IF(OR(E390&lt;&gt;0,F390&lt;&gt;0,G390&lt;&gt;0,H390&lt;&gt;0,I390&lt;&gt;0),$G$3,0)</f>
        <v>0</v>
      </c>
      <c r="L390"/>
      <c r="M390" s="170"/>
      <c r="O390" s="16" t="str">
        <f t="shared" si="82"/>
        <v/>
      </c>
      <c r="P390" s="15"/>
    </row>
    <row r="391" spans="1:16" outlineLevel="1">
      <c r="C391" s="120">
        <v>3831</v>
      </c>
      <c r="D391" s="121" t="s">
        <v>745</v>
      </c>
      <c r="E391" s="170"/>
      <c r="F391" s="170"/>
      <c r="G391" s="170"/>
      <c r="H391" s="170"/>
      <c r="I391" s="170"/>
      <c r="J391" s="28">
        <f t="shared" si="83"/>
        <v>0</v>
      </c>
      <c r="K391" s="171">
        <f t="shared" si="84"/>
        <v>0</v>
      </c>
      <c r="L391"/>
      <c r="M391" s="170"/>
      <c r="O391" s="16"/>
      <c r="P391" s="15"/>
    </row>
    <row r="392" spans="1:16">
      <c r="C392" s="120">
        <v>3832</v>
      </c>
      <c r="D392" s="121" t="s">
        <v>746</v>
      </c>
      <c r="E392" s="170"/>
      <c r="F392" s="170"/>
      <c r="G392" s="170"/>
      <c r="H392" s="170"/>
      <c r="I392" s="170"/>
      <c r="J392" s="28">
        <f t="shared" si="83"/>
        <v>0</v>
      </c>
      <c r="K392" s="171">
        <f t="shared" si="84"/>
        <v>0</v>
      </c>
      <c r="L392"/>
      <c r="M392" s="170"/>
      <c r="O392" s="16" t="str">
        <f t="shared" si="82"/>
        <v/>
      </c>
      <c r="P392" s="15"/>
    </row>
    <row r="393" spans="1:16" outlineLevel="1">
      <c r="C393" s="120">
        <v>3833</v>
      </c>
      <c r="D393" s="121" t="s">
        <v>747</v>
      </c>
      <c r="E393" s="170"/>
      <c r="F393" s="170"/>
      <c r="G393" s="170"/>
      <c r="H393" s="170"/>
      <c r="I393" s="170"/>
      <c r="J393" s="28">
        <f t="shared" si="83"/>
        <v>0</v>
      </c>
      <c r="K393" s="171">
        <f t="shared" si="84"/>
        <v>0</v>
      </c>
      <c r="L393"/>
      <c r="M393" s="170"/>
      <c r="O393" s="16" t="str">
        <f t="shared" si="82"/>
        <v/>
      </c>
      <c r="P393" s="15"/>
    </row>
    <row r="394" spans="1:16" outlineLevel="1" collapsed="1">
      <c r="C394" s="120">
        <v>3834</v>
      </c>
      <c r="D394" s="121" t="s">
        <v>748</v>
      </c>
      <c r="E394" s="170"/>
      <c r="F394" s="170"/>
      <c r="G394" s="170"/>
      <c r="H394" s="170"/>
      <c r="I394" s="170"/>
      <c r="J394" s="28">
        <f t="shared" si="83"/>
        <v>0</v>
      </c>
      <c r="K394" s="171">
        <f t="shared" si="84"/>
        <v>0</v>
      </c>
      <c r="L394"/>
      <c r="M394" s="170"/>
      <c r="O394" s="16"/>
      <c r="P394" s="43"/>
    </row>
    <row r="395" spans="1:16" outlineLevel="1">
      <c r="C395" s="120">
        <v>3835</v>
      </c>
      <c r="D395" s="121" t="s">
        <v>532</v>
      </c>
      <c r="E395" s="170"/>
      <c r="F395" s="170"/>
      <c r="G395" s="170"/>
      <c r="H395" s="170"/>
      <c r="I395" s="170"/>
      <c r="J395" s="28">
        <f t="shared" si="83"/>
        <v>0</v>
      </c>
      <c r="K395" s="171">
        <f t="shared" si="84"/>
        <v>0</v>
      </c>
      <c r="L395"/>
      <c r="M395" s="170"/>
      <c r="O395" s="16" t="str">
        <f>IF(AND(OR(E401&lt;&gt;0,F401&lt;&gt;0,G401&lt;&gt;0,I401&lt;&gt;0,J401&lt;&gt;0),K401=0)=TRUE,"STORE COUNT MISSING",IF(AND(AND(E401=0,F401=0,G401=0,I401=0,J401=0),K401&lt;&gt;0)=TRUE,"STORE COUNT SHOULD BE ZERO",""))</f>
        <v/>
      </c>
      <c r="P395" s="15"/>
    </row>
    <row r="396" spans="1:16" outlineLevel="1">
      <c r="B396" s="1"/>
      <c r="C396" s="120">
        <v>3198</v>
      </c>
      <c r="D396" s="121" t="s">
        <v>503</v>
      </c>
      <c r="E396" s="170"/>
      <c r="F396" s="170"/>
      <c r="G396" s="170"/>
      <c r="H396" s="170"/>
      <c r="I396" s="170"/>
      <c r="J396" s="28">
        <f t="shared" si="83"/>
        <v>0</v>
      </c>
      <c r="K396" s="171">
        <f t="shared" si="84"/>
        <v>0</v>
      </c>
      <c r="L396"/>
      <c r="M396" s="170"/>
      <c r="O396" s="16" t="str">
        <f>IF(AND(OR(E402&lt;&gt;0,F402&lt;&gt;0,G402&lt;&gt;0,I402&lt;&gt;0,J402&lt;&gt;0),K402=0)=TRUE,"STORE COUNT MISSING",IF(AND(AND(E402=0,F402=0,G402=0,I402=0,J402=0),K402&lt;&gt;0)=TRUE,"STORE COUNT SHOULD BE ZERO",""))</f>
        <v/>
      </c>
      <c r="P396" s="15"/>
    </row>
    <row r="397" spans="1:16" outlineLevel="1">
      <c r="B397" s="251"/>
      <c r="C397" s="120">
        <v>3837</v>
      </c>
      <c r="D397" s="121" t="s">
        <v>749</v>
      </c>
      <c r="E397" s="170"/>
      <c r="F397" s="170"/>
      <c r="G397" s="170"/>
      <c r="H397" s="170"/>
      <c r="I397" s="170"/>
      <c r="J397" s="28">
        <f t="shared" si="83"/>
        <v>0</v>
      </c>
      <c r="K397" s="171">
        <f t="shared" si="84"/>
        <v>0</v>
      </c>
      <c r="L397"/>
      <c r="M397" s="170"/>
      <c r="O397" s="16" t="str">
        <f>IF(AND(OR(E403&lt;&gt;0,F403&lt;&gt;0,G403&lt;&gt;0,I403&lt;&gt;0,J403&lt;&gt;0),K403=0)=TRUE,"STORE COUNT MISSING",IF(AND(AND(E403=0,F403=0,G403=0,I403=0,J403=0),K403&lt;&gt;0)=TRUE,"STORE COUNT SHOULD BE ZERO",""))</f>
        <v/>
      </c>
      <c r="P397" s="15"/>
    </row>
    <row r="398" spans="1:16" customFormat="1" outlineLevel="1">
      <c r="A398" s="7"/>
      <c r="B398" s="21"/>
      <c r="C398" s="117">
        <v>3199</v>
      </c>
      <c r="D398" s="118" t="s">
        <v>533</v>
      </c>
      <c r="E398" s="170"/>
      <c r="F398" s="170"/>
      <c r="G398" s="170"/>
      <c r="H398" s="170"/>
      <c r="I398" s="170"/>
      <c r="J398" s="28">
        <f t="shared" si="83"/>
        <v>0</v>
      </c>
      <c r="K398" s="171">
        <f t="shared" si="84"/>
        <v>0</v>
      </c>
      <c r="M398" s="170"/>
    </row>
    <row r="399" spans="1:16" outlineLevel="1">
      <c r="B399" s="21">
        <v>2740</v>
      </c>
      <c r="C399" s="36" t="s">
        <v>534</v>
      </c>
      <c r="E399" s="60">
        <f t="shared" ref="E399:J399" si="85">SUM(E390:E398)</f>
        <v>0</v>
      </c>
      <c r="F399" s="60">
        <f t="shared" si="85"/>
        <v>0</v>
      </c>
      <c r="G399" s="60">
        <f t="shared" si="85"/>
        <v>0</v>
      </c>
      <c r="H399" s="60">
        <f t="shared" si="85"/>
        <v>0</v>
      </c>
      <c r="I399" s="60">
        <f t="shared" si="85"/>
        <v>0</v>
      </c>
      <c r="J399" s="60">
        <f t="shared" si="85"/>
        <v>0</v>
      </c>
      <c r="K399" s="47">
        <f>MAX(K378:K398)</f>
        <v>0</v>
      </c>
      <c r="L399"/>
      <c r="M399" s="60">
        <f>SUM(M390:M398)</f>
        <v>0</v>
      </c>
      <c r="N399" s="4"/>
      <c r="O399" s="16"/>
      <c r="P399" s="43"/>
    </row>
    <row r="400" spans="1:16" outlineLevel="1">
      <c r="E400" s="37"/>
      <c r="F400" s="37"/>
      <c r="G400" s="37"/>
      <c r="H400" s="37"/>
      <c r="I400" s="37"/>
      <c r="J400" s="37"/>
      <c r="L400"/>
      <c r="M400" s="37"/>
      <c r="N400" s="21"/>
      <c r="O400" s="16"/>
      <c r="P400" s="43"/>
    </row>
    <row r="401" spans="1:81" outlineLevel="1">
      <c r="A401" s="27" t="s">
        <v>535</v>
      </c>
      <c r="C401" s="120">
        <v>3201</v>
      </c>
      <c r="D401" s="121" t="s">
        <v>536</v>
      </c>
      <c r="E401" s="170"/>
      <c r="F401" s="170"/>
      <c r="G401" s="170"/>
      <c r="H401" s="170"/>
      <c r="I401" s="170"/>
      <c r="J401" s="61">
        <f>F401-G401-H401+I401</f>
        <v>0</v>
      </c>
      <c r="K401" s="171">
        <f>IF(OR(E401&lt;&gt;0,F401&lt;&gt;0,G401&lt;&gt;0,H401&lt;&gt;0,I401&lt;&gt;0),$G$3,0)</f>
        <v>0</v>
      </c>
      <c r="L401"/>
      <c r="M401" s="170"/>
      <c r="N401" s="8"/>
      <c r="O401" s="16"/>
      <c r="P401" s="43"/>
    </row>
    <row r="402" spans="1:81" outlineLevel="1">
      <c r="C402" s="120">
        <v>3202</v>
      </c>
      <c r="D402" s="121" t="s">
        <v>537</v>
      </c>
      <c r="E402" s="170"/>
      <c r="F402" s="170"/>
      <c r="G402" s="170"/>
      <c r="H402" s="170"/>
      <c r="I402" s="170"/>
      <c r="J402" s="28">
        <f>F402-G402-H402+I402</f>
        <v>0</v>
      </c>
      <c r="K402" s="171">
        <f>IF(OR(E402&lt;&gt;0,F402&lt;&gt;0,G402&lt;&gt;0,H402&lt;&gt;0,I402&lt;&gt;0),$G$3,0)</f>
        <v>0</v>
      </c>
      <c r="L402"/>
      <c r="M402" s="170"/>
      <c r="N402" s="9"/>
      <c r="O402" s="16"/>
      <c r="P402" s="43"/>
    </row>
    <row r="403" spans="1:81" customFormat="1" outlineLevel="1">
      <c r="A403" s="7"/>
      <c r="B403" s="21"/>
      <c r="C403" s="120">
        <v>3297</v>
      </c>
      <c r="D403" s="121" t="s">
        <v>525</v>
      </c>
      <c r="E403" s="170"/>
      <c r="F403" s="170"/>
      <c r="G403" s="170"/>
      <c r="H403" s="170"/>
      <c r="I403" s="170"/>
      <c r="J403" s="28">
        <f>F403-G403-H403+I403</f>
        <v>0</v>
      </c>
      <c r="K403" s="171">
        <f>IF(OR(E403&lt;&gt;0,F403&lt;&gt;0,G403&lt;&gt;0,H403&lt;&gt;0,I403&lt;&gt;0),$G$3,0)</f>
        <v>0</v>
      </c>
      <c r="M403" s="170"/>
    </row>
    <row r="404" spans="1:81" outlineLevel="1">
      <c r="B404" s="1"/>
      <c r="C404" s="120">
        <v>3298</v>
      </c>
      <c r="D404" s="121" t="s">
        <v>503</v>
      </c>
      <c r="E404" s="170"/>
      <c r="F404" s="170"/>
      <c r="G404" s="170"/>
      <c r="H404" s="170"/>
      <c r="I404" s="170"/>
      <c r="J404" s="28">
        <f>F404-G404-H404+I404</f>
        <v>0</v>
      </c>
      <c r="K404" s="171">
        <f>IF(OR(E404&lt;&gt;0,F404&lt;&gt;0,G404&lt;&gt;0,H404&lt;&gt;0,I404&lt;&gt;0),$G$3,0)</f>
        <v>0</v>
      </c>
      <c r="L404"/>
      <c r="M404" s="170"/>
      <c r="O404" s="16" t="str">
        <f>IF(AND(OR(E404&lt;&gt;0,F404&lt;&gt;0,G404&lt;&gt;0,I404&lt;&gt;0,J404&lt;&gt;0),K404=0)=TRUE,"STORE COUNT MISSING",IF(AND(AND(E404=0,F404=0,G404=0,I404=0,J404=0),K404&lt;&gt;0)=TRUE,"STORE COUNT SHOULD BE ZERO",""))</f>
        <v/>
      </c>
      <c r="P404" s="15"/>
    </row>
    <row r="405" spans="1:81">
      <c r="C405" s="117">
        <v>3299</v>
      </c>
      <c r="D405" s="118" t="s">
        <v>538</v>
      </c>
      <c r="E405" s="170"/>
      <c r="F405" s="170"/>
      <c r="G405" s="170"/>
      <c r="H405" s="170"/>
      <c r="I405" s="170"/>
      <c r="J405" s="28">
        <f>F405-G405-H405+I405</f>
        <v>0</v>
      </c>
      <c r="K405" s="171">
        <f>IF(OR(E405&lt;&gt;0,F405&lt;&gt;0,G405&lt;&gt;0,H405&lt;&gt;0,I405&lt;&gt;0),$G$3,0)</f>
        <v>0</v>
      </c>
      <c r="L405"/>
      <c r="M405" s="170"/>
      <c r="O405" s="16" t="str">
        <f>IF(AND(OR(E405&lt;&gt;0,F405&lt;&gt;0,G405&lt;&gt;0,I405&lt;&gt;0,J405&lt;&gt;0),K405=0)=TRUE,"STORE COUNT MISSING",IF(AND(AND(E405=0,F405=0,G405=0,I405=0,J405=0),K405&lt;&gt;0)=TRUE,"STORE COUNT SHOULD BE ZERO",""))</f>
        <v/>
      </c>
      <c r="P405" s="15"/>
    </row>
    <row r="406" spans="1:81" outlineLevel="1">
      <c r="B406" s="35">
        <v>2750</v>
      </c>
      <c r="C406" s="36" t="s">
        <v>539</v>
      </c>
      <c r="E406" s="58">
        <f t="shared" ref="E406:J406" si="86">SUM(E401:E403)+SUM(E404:E405)</f>
        <v>0</v>
      </c>
      <c r="F406" s="58">
        <f t="shared" si="86"/>
        <v>0</v>
      </c>
      <c r="G406" s="58">
        <f t="shared" si="86"/>
        <v>0</v>
      </c>
      <c r="H406" s="58">
        <f t="shared" si="86"/>
        <v>0</v>
      </c>
      <c r="I406" s="58">
        <f t="shared" si="86"/>
        <v>0</v>
      </c>
      <c r="J406" s="58">
        <f t="shared" si="86"/>
        <v>0</v>
      </c>
      <c r="K406" s="47">
        <f>MAX(K401:K403,K404:K405)</f>
        <v>0</v>
      </c>
      <c r="L406"/>
      <c r="M406" s="58">
        <f>SUM(M401:M403)+SUM(M404:M405)</f>
        <v>0</v>
      </c>
      <c r="O406" s="16" t="str">
        <f>IF(AND(OR(E406&lt;&gt;0,F406&lt;&gt;0,G406&lt;&gt;0,I406&lt;&gt;0,J406&lt;&gt;0),K406=0)=TRUE,"STORE COUNT MISSING",IF(AND(AND(E406=0,F406=0,G406=0,I406=0,J406=0),K406&lt;&gt;0)=TRUE,"STORE COUNT SHOULD BE ZERO",""))</f>
        <v/>
      </c>
      <c r="P406" s="15"/>
    </row>
    <row r="407" spans="1:81">
      <c r="B407" s="21">
        <v>2759</v>
      </c>
      <c r="C407" s="7" t="s">
        <v>132</v>
      </c>
      <c r="D407" s="21"/>
      <c r="E407" s="170"/>
      <c r="F407" s="170"/>
      <c r="G407" s="170"/>
      <c r="H407" s="170"/>
      <c r="I407" s="170"/>
      <c r="J407" s="28">
        <f>F407-G407-H407+I407</f>
        <v>0</v>
      </c>
      <c r="K407" s="171">
        <f>IF(OR(E407&lt;&gt;0,F407&lt;&gt;0,G407&lt;&gt;0,H407&lt;&gt;0,I407&lt;&gt;0),$G$3,0)</f>
        <v>0</v>
      </c>
      <c r="L407"/>
      <c r="M407" s="170"/>
      <c r="O407" s="16" t="str">
        <f>IF(AND(OR(E407&lt;&gt;0,F407&lt;&gt;0,G407&lt;&gt;0,I407&lt;&gt;0,J407&lt;&gt;0),K407=0)=TRUE,"STORE COUNT MISSING",IF(AND(AND(E407=0,F407=0,G407=0,I407=0,J407=0),K407&lt;&gt;0)=TRUE,"STORE COUNT SHOULD BE ZERO",""))</f>
        <v/>
      </c>
      <c r="P407" s="15"/>
    </row>
    <row r="408" spans="1:81">
      <c r="A408" s="4">
        <v>2760</v>
      </c>
      <c r="B408" s="2" t="s">
        <v>540</v>
      </c>
      <c r="C408" s="1"/>
      <c r="D408" s="1"/>
      <c r="E408" s="31">
        <f t="shared" ref="E408:J408" si="87">E388+E399+E406+E407</f>
        <v>0</v>
      </c>
      <c r="F408" s="31">
        <f t="shared" si="87"/>
        <v>0</v>
      </c>
      <c r="G408" s="31">
        <f t="shared" si="87"/>
        <v>0</v>
      </c>
      <c r="H408" s="31">
        <f t="shared" si="87"/>
        <v>0</v>
      </c>
      <c r="I408" s="31">
        <f t="shared" si="87"/>
        <v>0</v>
      </c>
      <c r="J408" s="31">
        <f t="shared" si="87"/>
        <v>0</v>
      </c>
      <c r="K408" s="47">
        <f>MAX(K388,K399,K406,K407)</f>
        <v>0</v>
      </c>
      <c r="L408"/>
      <c r="M408" s="31">
        <f>M388+M399+M406+M407</f>
        <v>0</v>
      </c>
      <c r="O408" s="16" t="str">
        <f>IF(AND(OR(E408&lt;&gt;0,F408&lt;&gt;0,G408&lt;&gt;0,I408&lt;&gt;0,J408&lt;&gt;0),K408=0)=TRUE,"STORE COUNT MISSING",IF(AND(AND(E408=0,F408=0,G408=0,I408=0,J408=0),K408&lt;&gt;0)=TRUE,"STORE COUNT SHOULD BE ZERO",""))</f>
        <v/>
      </c>
      <c r="P408" s="15"/>
    </row>
    <row r="409" spans="1:81">
      <c r="A409" s="62"/>
      <c r="B409" s="63"/>
      <c r="C409" s="62"/>
      <c r="E409" s="64"/>
      <c r="F409" s="64"/>
      <c r="G409" s="64"/>
      <c r="H409" s="64"/>
      <c r="I409" s="64"/>
      <c r="J409" s="64"/>
      <c r="K409" s="64"/>
      <c r="L409"/>
      <c r="M409" s="23"/>
      <c r="O409" s="16"/>
      <c r="P409" s="43"/>
    </row>
    <row r="410" spans="1:81">
      <c r="A410" s="21">
        <v>2770</v>
      </c>
      <c r="B410" s="7" t="s">
        <v>541</v>
      </c>
      <c r="C410" s="21"/>
      <c r="E410" s="170"/>
      <c r="F410" s="170"/>
      <c r="G410" s="170"/>
      <c r="H410" s="170"/>
      <c r="I410" s="170"/>
      <c r="J410" s="28">
        <f>F410-G410-H410+I410</f>
        <v>0</v>
      </c>
      <c r="K410" s="171">
        <f>IF(OR(E410&lt;&gt;0,F410&lt;&gt;0,G410&lt;&gt;0,H410&lt;&gt;0,I410&lt;&gt;0),$G$3,0)</f>
        <v>0</v>
      </c>
      <c r="L410"/>
      <c r="M410" s="170"/>
      <c r="O410" s="16" t="str">
        <f>IF(AND(OR(E410&lt;&gt;0,F410&lt;&gt;0,G410&lt;&gt;0,I410&lt;&gt;0,J410&lt;&gt;0),K410=0)=TRUE,"STORE COUNT MISSING",IF(AND(AND(E410=0,F410=0,G410=0,I410=0,J410=0),K410&lt;&gt;0)=TRUE,"STORE COUNT SHOULD BE ZERO",""))</f>
        <v/>
      </c>
      <c r="P410" s="15"/>
    </row>
    <row r="411" spans="1:81">
      <c r="E411" s="59"/>
      <c r="F411" s="40"/>
      <c r="G411" s="40"/>
      <c r="H411" s="40"/>
      <c r="I411" s="40"/>
      <c r="J411" s="40"/>
      <c r="K411" s="40"/>
      <c r="L411"/>
      <c r="O411" s="16"/>
      <c r="P411" s="43"/>
    </row>
    <row r="412" spans="1:81" s="1" customFormat="1">
      <c r="A412" s="4">
        <v>2780</v>
      </c>
      <c r="B412" s="2" t="s">
        <v>542</v>
      </c>
      <c r="E412" s="65">
        <f>E408+E410</f>
        <v>0</v>
      </c>
      <c r="F412" s="46">
        <f>F372+F408+F410</f>
        <v>0</v>
      </c>
      <c r="G412" s="46">
        <f>G372+G408+G410</f>
        <v>0</v>
      </c>
      <c r="H412" s="46">
        <f>H372+H408+H410</f>
        <v>0</v>
      </c>
      <c r="I412" s="46">
        <f>I372+I408+I410</f>
        <v>0</v>
      </c>
      <c r="J412" s="46">
        <f>J372+J408+J410</f>
        <v>0</v>
      </c>
      <c r="K412" s="47">
        <f>MAX(K372,K408,K410)</f>
        <v>0</v>
      </c>
      <c r="L412"/>
      <c r="M412" s="46">
        <f>M372+M408+M410</f>
        <v>0</v>
      </c>
      <c r="N412" s="7"/>
      <c r="O412" s="16" t="str">
        <f>IF(AND(OR(E412&lt;&gt;0,F412&lt;&gt;0,G412&lt;&gt;0,I412&lt;&gt;0,J412&lt;&gt;0),K412=0)=TRUE,"STORE COUNT MISSING",IF(AND(AND(E412=0,F412=0,G412=0,I412=0,J412=0),K412&lt;&gt;0)=TRUE,"STORE COUNT SHOULD BE ZERO",""))</f>
        <v/>
      </c>
      <c r="P412" s="15"/>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7"/>
      <c r="BT412" s="7"/>
      <c r="BU412" s="7"/>
      <c r="BV412" s="7"/>
      <c r="BW412" s="7"/>
      <c r="BX412" s="7"/>
      <c r="BY412" s="7"/>
      <c r="BZ412" s="7"/>
      <c r="CA412" s="7"/>
      <c r="CB412" s="7"/>
      <c r="CC412" s="7"/>
    </row>
    <row r="413" spans="1:81" s="1" customFormat="1">
      <c r="A413" s="8"/>
      <c r="B413" s="2"/>
      <c r="E413" s="37"/>
      <c r="F413" s="48"/>
      <c r="G413" s="48"/>
      <c r="H413" s="48"/>
      <c r="I413" s="48"/>
      <c r="J413" s="48"/>
      <c r="K413" s="39"/>
      <c r="L413" s="39"/>
      <c r="N413" s="7"/>
      <c r="O413" s="16"/>
      <c r="P413" s="43"/>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c r="BS413" s="7"/>
      <c r="BT413" s="7"/>
      <c r="BU413" s="7"/>
      <c r="BV413" s="7"/>
      <c r="BW413" s="7"/>
      <c r="BX413" s="7"/>
      <c r="BY413" s="7"/>
      <c r="BZ413" s="7"/>
      <c r="CA413" s="7"/>
      <c r="CB413" s="7"/>
      <c r="CC413" s="7"/>
    </row>
    <row r="414" spans="1:81" s="1" customFormat="1">
      <c r="A414" s="66"/>
      <c r="B414" s="2" t="s">
        <v>543</v>
      </c>
      <c r="E414" s="67"/>
      <c r="F414" s="68">
        <f>F309+F412</f>
        <v>0</v>
      </c>
      <c r="G414" s="69">
        <f>G309+G412</f>
        <v>0</v>
      </c>
      <c r="H414" s="31">
        <f>H309+H412</f>
        <v>0</v>
      </c>
      <c r="I414" s="31">
        <f>I309+I412</f>
        <v>0</v>
      </c>
      <c r="J414" s="31">
        <f>J309+J412</f>
        <v>0</v>
      </c>
      <c r="K414" s="31"/>
      <c r="L414" s="31">
        <f>L309+L412</f>
        <v>0</v>
      </c>
      <c r="M414" s="31">
        <f>M309+M412</f>
        <v>0</v>
      </c>
      <c r="N414" s="7"/>
      <c r="O414" s="16"/>
      <c r="P414" s="43"/>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row>
    <row r="415" spans="1:81" s="1" customFormat="1" ht="13.2" thickBot="1">
      <c r="A415" s="8"/>
      <c r="B415" s="2"/>
      <c r="E415" s="37"/>
      <c r="F415" s="48"/>
      <c r="G415" s="48"/>
      <c r="H415" s="48"/>
      <c r="I415" s="48"/>
      <c r="J415" s="39"/>
      <c r="K415" s="39"/>
      <c r="L415" s="39"/>
      <c r="N415" s="7"/>
      <c r="O415" s="16"/>
      <c r="P415" s="43"/>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c r="BI415" s="7"/>
      <c r="BJ415" s="7"/>
      <c r="BK415" s="7"/>
      <c r="BL415" s="7"/>
      <c r="BM415" s="7"/>
      <c r="BN415" s="7"/>
      <c r="BO415" s="7"/>
      <c r="BP415" s="7"/>
      <c r="BQ415" s="7"/>
      <c r="BR415" s="7"/>
      <c r="BS415" s="7"/>
      <c r="BT415" s="7"/>
      <c r="BU415" s="7"/>
      <c r="BV415" s="7"/>
      <c r="BW415" s="7"/>
      <c r="BX415" s="7"/>
      <c r="BY415" s="7"/>
      <c r="BZ415" s="7"/>
      <c r="CA415" s="7"/>
      <c r="CB415" s="7"/>
      <c r="CC415" s="7"/>
    </row>
    <row r="416" spans="1:81" s="3" customFormat="1" ht="13.5" thickTop="1" thickBot="1">
      <c r="A416" s="70"/>
      <c r="B416" s="71"/>
      <c r="C416" s="72"/>
      <c r="D416" s="72"/>
      <c r="E416" s="94"/>
      <c r="F416" s="98" t="s">
        <v>177</v>
      </c>
      <c r="G416" s="99"/>
      <c r="H416" s="98"/>
      <c r="I416" s="72"/>
      <c r="J416" s="72"/>
      <c r="K416" s="72"/>
      <c r="L416" s="72"/>
      <c r="M416" s="72"/>
      <c r="N416" s="72"/>
      <c r="O416" s="73"/>
      <c r="P416" s="43"/>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c r="BI416" s="7"/>
      <c r="BJ416" s="7"/>
      <c r="BK416" s="7"/>
      <c r="BL416" s="7"/>
      <c r="BM416" s="7"/>
      <c r="BN416" s="7"/>
      <c r="BO416" s="7"/>
      <c r="BP416" s="7"/>
      <c r="BQ416" s="7"/>
      <c r="BR416" s="7"/>
      <c r="BS416" s="7"/>
      <c r="BT416" s="7"/>
      <c r="BU416" s="7"/>
      <c r="BV416" s="7"/>
      <c r="BW416" s="7"/>
      <c r="BX416" s="7"/>
      <c r="BY416" s="7"/>
      <c r="BZ416" s="7"/>
      <c r="CA416" s="7"/>
      <c r="CB416" s="7"/>
      <c r="CC416" s="7"/>
    </row>
    <row r="417" spans="1:16" ht="13.2" thickTop="1">
      <c r="B417" s="38"/>
      <c r="E417" s="4"/>
      <c r="F417" s="4"/>
      <c r="G417" s="6" t="s">
        <v>178</v>
      </c>
      <c r="H417" s="6"/>
      <c r="I417" s="6" t="s">
        <v>178</v>
      </c>
      <c r="J417" s="4">
        <v>6</v>
      </c>
      <c r="K417" s="4"/>
      <c r="L417" s="4"/>
      <c r="O417" s="16"/>
      <c r="P417" s="43"/>
    </row>
    <row r="418" spans="1:16">
      <c r="B418" s="38"/>
      <c r="E418" s="38"/>
      <c r="I418" s="8"/>
      <c r="J418" s="8" t="s">
        <v>101</v>
      </c>
      <c r="K418" s="8"/>
      <c r="L418" s="8"/>
      <c r="O418" s="16"/>
      <c r="P418" s="43"/>
    </row>
    <row r="419" spans="1:16">
      <c r="B419" s="38"/>
      <c r="E419" s="38"/>
      <c r="I419" s="8"/>
      <c r="J419" s="8" t="s">
        <v>260</v>
      </c>
      <c r="K419" s="8"/>
      <c r="L419" s="8"/>
      <c r="O419" s="16"/>
      <c r="P419" s="43"/>
    </row>
    <row r="420" spans="1:16">
      <c r="B420" s="38"/>
      <c r="E420" s="38"/>
      <c r="G420" s="9" t="s">
        <v>144</v>
      </c>
      <c r="I420" s="9" t="s">
        <v>144</v>
      </c>
      <c r="J420" s="9" t="s">
        <v>110</v>
      </c>
      <c r="K420" s="9"/>
      <c r="L420" s="9"/>
      <c r="O420" s="16"/>
      <c r="P420" s="43"/>
    </row>
    <row r="421" spans="1:16">
      <c r="B421" s="38"/>
      <c r="E421" s="38"/>
      <c r="I421" s="9"/>
      <c r="J421" s="9"/>
      <c r="K421" s="9"/>
      <c r="L421" s="9"/>
      <c r="O421" s="16"/>
      <c r="P421" s="43"/>
    </row>
    <row r="422" spans="1:16">
      <c r="A422" s="21">
        <v>2790</v>
      </c>
      <c r="B422" s="2" t="s">
        <v>122</v>
      </c>
      <c r="C422" s="1"/>
      <c r="D422" s="1"/>
      <c r="E422" s="1"/>
      <c r="F422" s="1"/>
      <c r="G422" s="1"/>
      <c r="H422" s="74"/>
      <c r="I422" s="46">
        <f>I50+J309+J412</f>
        <v>0</v>
      </c>
      <c r="J422" s="47">
        <f>MAX(J50,K309,K412)</f>
        <v>0</v>
      </c>
      <c r="O422" s="16" t="str">
        <f>IF(AND(I422&lt;&gt;0,J422=0),"STORE COUNT MISSING",IF(AND(I422=0,J422&lt;&gt;0),"STORE COUNT SHOULD BE ZERO",""))</f>
        <v/>
      </c>
      <c r="P422" s="15"/>
    </row>
    <row r="423" spans="1:16">
      <c r="A423" s="21"/>
      <c r="B423" s="2"/>
      <c r="C423" s="1"/>
      <c r="D423" s="1"/>
      <c r="E423" s="1"/>
      <c r="F423" s="1"/>
      <c r="G423" s="1"/>
      <c r="I423" s="37"/>
      <c r="J423" s="15"/>
      <c r="O423" s="16"/>
      <c r="P423" s="43"/>
    </row>
    <row r="424" spans="1:16">
      <c r="A424" s="21">
        <v>2800</v>
      </c>
      <c r="B424" s="38" t="s">
        <v>544</v>
      </c>
      <c r="H424" s="74"/>
      <c r="I424" s="58">
        <f>L309</f>
        <v>0</v>
      </c>
      <c r="J424" s="103">
        <f>K309</f>
        <v>0</v>
      </c>
      <c r="O424" s="16" t="str">
        <f>IF(AND(I424&lt;&gt;0,J424=0),"STORE COUNT MISSING",IF(AND(I424=0,J424&lt;&gt;0),"STORE COUNT SHOULD BE ZERO",""))</f>
        <v/>
      </c>
      <c r="P424" s="15"/>
    </row>
    <row r="425" spans="1:16">
      <c r="A425" s="21"/>
      <c r="B425" s="38"/>
      <c r="H425" s="1"/>
      <c r="I425" s="59"/>
      <c r="J425" s="59"/>
      <c r="O425" s="16"/>
      <c r="P425" s="15"/>
    </row>
    <row r="426" spans="1:16">
      <c r="A426" s="21">
        <v>2820</v>
      </c>
      <c r="B426" s="2" t="s">
        <v>162</v>
      </c>
      <c r="H426" s="1"/>
      <c r="I426" s="75">
        <f>I422-I424-I425</f>
        <v>0</v>
      </c>
      <c r="J426" s="104">
        <f>MAX(J422:J425)</f>
        <v>0</v>
      </c>
      <c r="O426" s="16" t="str">
        <f>IF(AND(I426&lt;&gt;0,J426=0),"STORE COUNT MISSING",IF(AND(I426=0,J426&lt;&gt;0),"STORE COUNT SHOULD BE ZERO",""))</f>
        <v/>
      </c>
      <c r="P426" s="15"/>
    </row>
    <row r="427" spans="1:16">
      <c r="A427" s="21"/>
      <c r="B427" s="4"/>
      <c r="I427" s="50"/>
      <c r="J427" s="40"/>
      <c r="O427" s="16"/>
      <c r="P427" s="43"/>
    </row>
    <row r="428" spans="1:16">
      <c r="B428" s="2" t="s">
        <v>66</v>
      </c>
      <c r="I428" s="76"/>
      <c r="J428" s="40"/>
      <c r="O428" s="16"/>
      <c r="P428" s="15"/>
    </row>
    <row r="429" spans="1:16">
      <c r="B429" s="2"/>
      <c r="C429" s="21">
        <v>2825</v>
      </c>
      <c r="D429" s="7" t="s">
        <v>133</v>
      </c>
      <c r="G429" s="170"/>
      <c r="I429" s="42"/>
      <c r="J429" s="179">
        <f>IF(G429&lt;&gt;0,MAX($K$361,$K$371),0)</f>
        <v>0</v>
      </c>
      <c r="O429" s="16" t="str">
        <f>IF(AND(G429&lt;&gt;0,J429=0),"STORE COUNT MISSING",IF(AND(G429=0,J429&lt;&gt;0),"STORE COUNT SHOULD BE ZERO",""))</f>
        <v/>
      </c>
      <c r="P429" s="15"/>
    </row>
    <row r="430" spans="1:16">
      <c r="B430" s="2"/>
      <c r="C430" s="21">
        <v>2826</v>
      </c>
      <c r="D430" s="7" t="s">
        <v>545</v>
      </c>
      <c r="G430" s="170"/>
      <c r="I430" s="42"/>
      <c r="J430" s="179">
        <f>IF(G430&lt;&gt;0,$G$3,0)</f>
        <v>0</v>
      </c>
      <c r="O430" s="16" t="str">
        <f>IF(AND(G430&lt;&gt;0,J430=0),"STORE COUNT MISSING",IF(AND(G430=0,J430&lt;&gt;0),"STORE COUNT SHOULD BE ZERO",""))</f>
        <v/>
      </c>
      <c r="P430" s="15"/>
    </row>
    <row r="431" spans="1:16">
      <c r="B431" s="2"/>
      <c r="C431" s="21">
        <v>2827</v>
      </c>
      <c r="D431" s="7" t="s">
        <v>546</v>
      </c>
      <c r="G431" s="170"/>
      <c r="I431" s="42"/>
      <c r="J431" s="179">
        <f>IF(G431&lt;&gt;0,$G$3,0)</f>
        <v>0</v>
      </c>
      <c r="O431" s="16" t="str">
        <f>IF(AND(G431&lt;&gt;0,J431=0),"STORE COUNT MISSING",IF(AND(G431=0,J431&lt;&gt;0),"STORE COUNT SHOULD BE ZERO",""))</f>
        <v/>
      </c>
      <c r="P431" s="15"/>
    </row>
    <row r="432" spans="1:16">
      <c r="B432" s="35">
        <v>2830</v>
      </c>
      <c r="C432" s="27" t="s">
        <v>547</v>
      </c>
      <c r="D432" s="27"/>
      <c r="H432" s="74"/>
      <c r="I432" s="46">
        <f>SUM(G429:G431)</f>
        <v>0</v>
      </c>
      <c r="J432" s="105">
        <f>IF(I432&lt;&gt;0,$G$3,0)</f>
        <v>0</v>
      </c>
      <c r="O432" s="16" t="str">
        <f t="shared" ref="O432:O451" si="88">IF(AND(I432&lt;&gt;0,J432=0),"STORE COUNT MISSING",IF(AND(I432=0,J432&lt;&gt;0),"STORE COUNT SHOULD BE ZERO",""))</f>
        <v/>
      </c>
      <c r="P432" s="15"/>
    </row>
    <row r="433" spans="2:16">
      <c r="B433" s="21">
        <v>2840</v>
      </c>
      <c r="C433" s="7" t="s">
        <v>67</v>
      </c>
      <c r="H433" s="74"/>
      <c r="I433" s="170"/>
      <c r="J433" s="179">
        <f t="shared" ref="J433:J443" si="89">IF(I433&lt;&gt;0,$G$3,0)</f>
        <v>0</v>
      </c>
      <c r="O433" s="16" t="str">
        <f t="shared" si="88"/>
        <v/>
      </c>
      <c r="P433" s="15"/>
    </row>
    <row r="434" spans="2:16">
      <c r="B434" s="21">
        <v>2850</v>
      </c>
      <c r="C434" s="7" t="s">
        <v>123</v>
      </c>
      <c r="H434" s="74"/>
      <c r="I434" s="170"/>
      <c r="J434" s="179">
        <f t="shared" si="89"/>
        <v>0</v>
      </c>
      <c r="O434" s="16" t="str">
        <f t="shared" si="88"/>
        <v/>
      </c>
      <c r="P434" s="15"/>
    </row>
    <row r="435" spans="2:16">
      <c r="B435" s="21">
        <v>2860</v>
      </c>
      <c r="C435" s="7" t="s">
        <v>68</v>
      </c>
      <c r="H435" s="74"/>
      <c r="I435" s="170"/>
      <c r="J435" s="179">
        <f t="shared" si="89"/>
        <v>0</v>
      </c>
      <c r="O435" s="16" t="str">
        <f t="shared" si="88"/>
        <v/>
      </c>
      <c r="P435" s="15"/>
    </row>
    <row r="436" spans="2:16">
      <c r="B436" s="21">
        <v>2870</v>
      </c>
      <c r="C436" s="7" t="s">
        <v>179</v>
      </c>
      <c r="H436" s="74"/>
      <c r="I436" s="170"/>
      <c r="J436" s="179">
        <f t="shared" si="89"/>
        <v>0</v>
      </c>
      <c r="K436" s="77"/>
      <c r="L436" s="77"/>
      <c r="O436" s="16" t="str">
        <f t="shared" si="88"/>
        <v/>
      </c>
      <c r="P436" s="15"/>
    </row>
    <row r="437" spans="2:16">
      <c r="B437" s="21">
        <v>2880</v>
      </c>
      <c r="C437" s="7" t="s">
        <v>154</v>
      </c>
      <c r="H437" s="74"/>
      <c r="I437" s="170"/>
      <c r="J437" s="179">
        <f t="shared" si="89"/>
        <v>0</v>
      </c>
      <c r="K437" s="77"/>
      <c r="L437" s="77"/>
      <c r="O437" s="16" t="str">
        <f t="shared" si="88"/>
        <v/>
      </c>
      <c r="P437" s="15"/>
    </row>
    <row r="438" spans="2:16">
      <c r="B438" s="21">
        <v>2890</v>
      </c>
      <c r="C438" s="7" t="s">
        <v>121</v>
      </c>
      <c r="H438" s="74"/>
      <c r="I438" s="170"/>
      <c r="J438" s="179">
        <f t="shared" si="89"/>
        <v>0</v>
      </c>
      <c r="K438" s="77"/>
      <c r="L438" s="77"/>
      <c r="O438" s="16" t="str">
        <f t="shared" si="88"/>
        <v/>
      </c>
      <c r="P438" s="15"/>
    </row>
    <row r="439" spans="2:16">
      <c r="B439" s="21">
        <v>2900</v>
      </c>
      <c r="C439" s="7" t="s">
        <v>69</v>
      </c>
      <c r="H439" s="74"/>
      <c r="I439" s="170"/>
      <c r="J439" s="179">
        <f t="shared" si="89"/>
        <v>0</v>
      </c>
      <c r="K439" s="77"/>
      <c r="L439" s="77"/>
      <c r="O439" s="16" t="str">
        <f t="shared" si="88"/>
        <v/>
      </c>
      <c r="P439" s="15"/>
    </row>
    <row r="440" spans="2:16">
      <c r="B440" s="21">
        <v>2910</v>
      </c>
      <c r="C440" s="7" t="s">
        <v>155</v>
      </c>
      <c r="H440" s="74"/>
      <c r="I440" s="170"/>
      <c r="J440" s="179">
        <f t="shared" si="89"/>
        <v>0</v>
      </c>
      <c r="K440" s="77"/>
      <c r="L440" s="77"/>
      <c r="O440" s="16" t="str">
        <f t="shared" si="88"/>
        <v/>
      </c>
      <c r="P440" s="15"/>
    </row>
    <row r="441" spans="2:16">
      <c r="B441" s="21">
        <v>2920</v>
      </c>
      <c r="C441" s="7" t="s">
        <v>70</v>
      </c>
      <c r="H441" s="74"/>
      <c r="I441" s="170"/>
      <c r="J441" s="179">
        <f t="shared" si="89"/>
        <v>0</v>
      </c>
      <c r="K441" s="77"/>
      <c r="L441" s="77"/>
      <c r="O441" s="16" t="str">
        <f t="shared" si="88"/>
        <v/>
      </c>
      <c r="P441" s="15"/>
    </row>
    <row r="442" spans="2:16">
      <c r="B442" s="21">
        <v>2930</v>
      </c>
      <c r="C442" s="7" t="s">
        <v>195</v>
      </c>
      <c r="H442" s="74"/>
      <c r="I442" s="170"/>
      <c r="J442" s="179">
        <f t="shared" si="89"/>
        <v>0</v>
      </c>
      <c r="K442" s="77"/>
      <c r="L442" s="77"/>
      <c r="O442" s="16" t="str">
        <f t="shared" si="88"/>
        <v/>
      </c>
      <c r="P442" s="15"/>
    </row>
    <row r="443" spans="2:16">
      <c r="B443" s="120">
        <v>2931</v>
      </c>
      <c r="C443" s="121" t="s">
        <v>548</v>
      </c>
      <c r="D443" s="120"/>
      <c r="H443" s="74"/>
      <c r="I443" s="170"/>
      <c r="J443" s="179">
        <f t="shared" si="89"/>
        <v>0</v>
      </c>
      <c r="K443" s="77"/>
      <c r="L443" s="77"/>
      <c r="O443" s="16" t="str">
        <f t="shared" si="88"/>
        <v/>
      </c>
      <c r="P443" s="15"/>
    </row>
    <row r="444" spans="2:16">
      <c r="C444" s="120">
        <v>2935</v>
      </c>
      <c r="D444" s="121" t="s">
        <v>549</v>
      </c>
      <c r="G444" s="170"/>
      <c r="H444" s="74"/>
      <c r="I444" s="42"/>
      <c r="J444" s="179">
        <f>IF(G444&lt;&gt;0,$G$3,0)</f>
        <v>0</v>
      </c>
      <c r="K444" s="77"/>
      <c r="L444" s="77"/>
      <c r="O444" s="16" t="str">
        <f>IF(AND(G444&lt;&gt;0,J444=0),"STORE COUNT MISSING",IF(AND(G444=0,J444&lt;&gt;0),"STORE COUNT SHOULD BE ZERO",""))</f>
        <v/>
      </c>
      <c r="P444" s="15"/>
    </row>
    <row r="445" spans="2:16">
      <c r="C445" s="120">
        <v>2936</v>
      </c>
      <c r="D445" s="121" t="s">
        <v>550</v>
      </c>
      <c r="G445" s="170"/>
      <c r="H445" s="74"/>
      <c r="I445" s="42"/>
      <c r="J445" s="179">
        <f>IF(G445&lt;&gt;0,$G$3,0)</f>
        <v>0</v>
      </c>
      <c r="K445" s="77"/>
      <c r="L445" s="77"/>
      <c r="O445" s="16" t="str">
        <f>IF(AND(G445&lt;&gt;0,J445=0),"STORE COUNT MISSING",IF(AND(G445=0,J445&lt;&gt;0),"STORE COUNT SHOULD BE ZERO",""))</f>
        <v/>
      </c>
      <c r="P445" s="15"/>
    </row>
    <row r="446" spans="2:16">
      <c r="C446" s="117">
        <v>2937</v>
      </c>
      <c r="D446" s="118" t="s">
        <v>551</v>
      </c>
      <c r="G446" s="170"/>
      <c r="H446" s="74"/>
      <c r="I446" s="42"/>
      <c r="J446" s="179">
        <f>IF(G446&lt;&gt;0,$G$3,0)</f>
        <v>0</v>
      </c>
      <c r="K446" s="77"/>
      <c r="L446" s="77"/>
      <c r="O446" s="16" t="str">
        <f>IF(AND(G446&lt;&gt;0,J446=0),"STORE COUNT MISSING",IF(AND(G446=0,J446&lt;&gt;0),"STORE COUNT SHOULD BE ZERO",""))</f>
        <v/>
      </c>
      <c r="P446" s="15"/>
    </row>
    <row r="447" spans="2:16">
      <c r="B447" s="35">
        <v>2940</v>
      </c>
      <c r="C447" s="27" t="s">
        <v>552</v>
      </c>
      <c r="D447" s="27"/>
      <c r="H447" s="74"/>
      <c r="I447" s="46">
        <f>SUM(G444:G446)</f>
        <v>0</v>
      </c>
      <c r="J447" s="105">
        <f>IF(I447&lt;&gt;0,$G$3,0)</f>
        <v>0</v>
      </c>
      <c r="K447" s="77"/>
      <c r="L447" s="77"/>
      <c r="O447" s="16" t="str">
        <f t="shared" si="88"/>
        <v/>
      </c>
      <c r="P447" s="15"/>
    </row>
    <row r="448" spans="2:16">
      <c r="B448" s="21">
        <v>2945</v>
      </c>
      <c r="C448" s="7" t="s">
        <v>553</v>
      </c>
      <c r="H448" s="74"/>
      <c r="I448" s="170"/>
      <c r="J448" s="179">
        <f t="shared" ref="J448:J451" si="90">IF(I448&lt;&gt;0,$G$3,0)</f>
        <v>0</v>
      </c>
      <c r="K448" s="77"/>
      <c r="L448" s="77"/>
      <c r="O448" s="16" t="str">
        <f t="shared" si="88"/>
        <v/>
      </c>
      <c r="P448" s="15"/>
    </row>
    <row r="449" spans="2:16">
      <c r="B449" s="21">
        <v>2950</v>
      </c>
      <c r="C449" s="7" t="s">
        <v>196</v>
      </c>
      <c r="H449" s="74"/>
      <c r="I449" s="170"/>
      <c r="J449" s="179">
        <f t="shared" si="90"/>
        <v>0</v>
      </c>
      <c r="K449" s="77"/>
      <c r="L449" s="77"/>
      <c r="O449" s="16" t="str">
        <f t="shared" si="88"/>
        <v/>
      </c>
      <c r="P449" s="15"/>
    </row>
    <row r="450" spans="2:16">
      <c r="B450" s="21">
        <v>2955</v>
      </c>
      <c r="C450" s="7" t="s">
        <v>124</v>
      </c>
      <c r="H450" s="1"/>
      <c r="I450" s="170"/>
      <c r="J450" s="179">
        <f t="shared" si="90"/>
        <v>0</v>
      </c>
      <c r="K450" s="77"/>
      <c r="L450" s="77"/>
      <c r="O450" s="16" t="str">
        <f t="shared" si="88"/>
        <v/>
      </c>
      <c r="P450" s="15"/>
    </row>
    <row r="451" spans="2:16">
      <c r="B451" s="21">
        <v>2960</v>
      </c>
      <c r="C451" s="7" t="s">
        <v>125</v>
      </c>
      <c r="G451" s="78"/>
      <c r="H451" s="74"/>
      <c r="I451" s="170"/>
      <c r="J451" s="179">
        <f t="shared" si="90"/>
        <v>0</v>
      </c>
      <c r="K451" s="77"/>
      <c r="L451" s="77"/>
      <c r="O451" s="16" t="str">
        <f t="shared" si="88"/>
        <v/>
      </c>
      <c r="P451" s="15"/>
    </row>
    <row r="452" spans="2:16">
      <c r="C452" s="21">
        <v>2965</v>
      </c>
      <c r="D452" s="7" t="s">
        <v>197</v>
      </c>
      <c r="G452" s="170"/>
      <c r="H452" s="1"/>
      <c r="I452" s="42"/>
      <c r="J452" s="179">
        <f>IF(G452&lt;&gt;0,$G$3,0)</f>
        <v>0</v>
      </c>
      <c r="K452" s="77"/>
      <c r="L452" s="77"/>
      <c r="O452" s="16" t="str">
        <f>IF(AND(G452&lt;&gt;0,J452=0),"STORE COUNT MISSING",IF(AND(G452=0,J452&lt;&gt;0),"STORE COUNT SHOULD BE ZERO",""))</f>
        <v/>
      </c>
      <c r="P452" s="15"/>
    </row>
    <row r="453" spans="2:16">
      <c r="C453" s="21">
        <v>2966</v>
      </c>
      <c r="D453" s="7" t="s">
        <v>134</v>
      </c>
      <c r="G453" s="170"/>
      <c r="H453" s="1"/>
      <c r="I453" s="42"/>
      <c r="J453" s="179">
        <f>IF(G453&lt;&gt;0,$J$50,0)</f>
        <v>0</v>
      </c>
      <c r="K453" s="77"/>
      <c r="L453" s="77"/>
      <c r="O453" s="16" t="str">
        <f>IF(AND(G453&lt;&gt;0,J453=0),"STORE COUNT MISSING",IF(AND(G453=0,J453&lt;&gt;0),"STORE COUNT SHOULD BE ZERO",""))</f>
        <v/>
      </c>
      <c r="P453" s="15"/>
    </row>
    <row r="454" spans="2:16">
      <c r="C454" s="21">
        <v>2967</v>
      </c>
      <c r="D454" s="7" t="s">
        <v>180</v>
      </c>
      <c r="G454" s="170"/>
      <c r="H454" s="1"/>
      <c r="I454" s="42"/>
      <c r="J454" s="179">
        <f>IF(G454&lt;&gt;0,$G$3,0)</f>
        <v>0</v>
      </c>
      <c r="K454" s="77"/>
      <c r="L454" s="77"/>
      <c r="O454" s="16" t="str">
        <f>IF(AND(G454&lt;&gt;0,J454=0),"STORE COUNT MISSING",IF(AND(G454=0,J454&lt;&gt;0),"STORE COUNT SHOULD BE ZERO",""))</f>
        <v/>
      </c>
      <c r="P454" s="15"/>
    </row>
    <row r="455" spans="2:16">
      <c r="B455" s="35">
        <v>2970</v>
      </c>
      <c r="C455" s="27" t="s">
        <v>554</v>
      </c>
      <c r="D455" s="27"/>
      <c r="H455" s="74"/>
      <c r="I455" s="46">
        <f>SUM(G452:G454)</f>
        <v>0</v>
      </c>
      <c r="J455" s="105">
        <f t="shared" ref="J455:J477" si="91">IF(I455&lt;&gt;0,$G$3,0)</f>
        <v>0</v>
      </c>
      <c r="O455" s="16" t="str">
        <f>IF(AND(I455&lt;&gt;0,J455=0),"STORE COUNT MISSING",IF(AND(I455=0,J455&lt;&gt;0),"STORE COUNT SHOULD BE ZERO",""))</f>
        <v/>
      </c>
      <c r="P455" s="15"/>
    </row>
    <row r="456" spans="2:16">
      <c r="C456" s="186">
        <v>2971</v>
      </c>
      <c r="D456" s="187" t="s">
        <v>555</v>
      </c>
      <c r="G456" s="170"/>
      <c r="H456" s="1"/>
      <c r="I456" s="42"/>
      <c r="J456" s="179">
        <f>IF(G456&lt;&gt;0,$G$3,0)</f>
        <v>0</v>
      </c>
      <c r="O456" s="16" t="str">
        <f>IF(AND(G456&lt;&gt;0,J456=0),"STORE COUNT MISSING",IF(AND(G456=0,J456&lt;&gt;0),"STORE COUNT SHOULD BE ZERO",""))</f>
        <v/>
      </c>
      <c r="P456" s="15"/>
    </row>
    <row r="457" spans="2:16">
      <c r="C457" s="188">
        <v>2972</v>
      </c>
      <c r="D457" s="189" t="s">
        <v>556</v>
      </c>
      <c r="G457" s="170"/>
      <c r="H457" s="1"/>
      <c r="I457" s="42"/>
      <c r="J457" s="179">
        <f>IF(G457&lt;&gt;0,$G$3,0)</f>
        <v>0</v>
      </c>
      <c r="O457" s="16" t="str">
        <f>IF(AND(G457&lt;&gt;0,J457=0),"STORE COUNT MISSING",IF(AND(G457=0,J457&lt;&gt;0),"STORE COUNT SHOULD BE ZERO",""))</f>
        <v/>
      </c>
      <c r="P457" s="15"/>
    </row>
    <row r="458" spans="2:16">
      <c r="C458" s="190">
        <v>2973</v>
      </c>
      <c r="D458" s="191" t="s">
        <v>557</v>
      </c>
      <c r="G458" s="170"/>
      <c r="H458" s="1"/>
      <c r="I458" s="42"/>
      <c r="J458" s="179">
        <f>IF(G458&lt;&gt;0,$G$3,0)</f>
        <v>0</v>
      </c>
      <c r="O458" s="16" t="str">
        <f>IF(AND(G458&lt;&gt;0,J458=0),"STORE COUNT MISSING",IF(AND(G458=0,J458&lt;&gt;0),"STORE COUNT SHOULD BE ZERO",""))</f>
        <v/>
      </c>
      <c r="P458" s="15"/>
    </row>
    <row r="459" spans="2:16">
      <c r="C459" s="117">
        <v>2974</v>
      </c>
      <c r="D459" s="118" t="s">
        <v>558</v>
      </c>
      <c r="G459" s="170"/>
      <c r="H459" s="1"/>
      <c r="I459" s="42"/>
      <c r="J459" s="179">
        <f>IF(G459&lt;&gt;0,$G$3,0)</f>
        <v>0</v>
      </c>
      <c r="O459" s="16" t="str">
        <f>IF(AND(G459&lt;&gt;0,J459=0),"STORE COUNT MISSING",IF(AND(G459=0,J459&lt;&gt;0),"STORE COUNT SHOULD BE ZERO",""))</f>
        <v/>
      </c>
      <c r="P459" s="15"/>
    </row>
    <row r="460" spans="2:16">
      <c r="B460" s="35">
        <v>2975</v>
      </c>
      <c r="C460" s="27" t="s">
        <v>559</v>
      </c>
      <c r="D460" s="27"/>
      <c r="G460" s="37"/>
      <c r="I460" s="46">
        <f>SUM(G456:G459)</f>
        <v>0</v>
      </c>
      <c r="J460" s="105">
        <f t="shared" si="91"/>
        <v>0</v>
      </c>
      <c r="O460" s="16" t="str">
        <f>IF(AND(I460&lt;&gt;0,J460=0),"STORE COUNT MISSING",IF(AND(I460=0,J460&lt;&gt;0),"STORE COUNT SHOULD BE ZERO",""))</f>
        <v/>
      </c>
      <c r="P460" s="15"/>
    </row>
    <row r="461" spans="2:16">
      <c r="B461" s="35"/>
      <c r="C461" s="27"/>
      <c r="D461" s="27"/>
      <c r="H461" s="1"/>
      <c r="I461" s="3"/>
      <c r="J461" s="3"/>
      <c r="O461" s="16"/>
      <c r="P461" s="15"/>
    </row>
    <row r="462" spans="2:16">
      <c r="B462" s="38"/>
      <c r="E462" s="4"/>
      <c r="F462" s="4"/>
      <c r="G462" s="6" t="s">
        <v>178</v>
      </c>
      <c r="H462" s="6"/>
      <c r="I462" s="6" t="s">
        <v>178</v>
      </c>
      <c r="J462" s="4">
        <v>6</v>
      </c>
      <c r="K462" s="4"/>
      <c r="L462" s="4"/>
      <c r="O462" s="16"/>
      <c r="P462" s="43"/>
    </row>
    <row r="463" spans="2:16">
      <c r="B463" s="38"/>
      <c r="E463" s="38"/>
      <c r="I463" s="8"/>
      <c r="J463" s="8" t="s">
        <v>101</v>
      </c>
      <c r="K463" s="8"/>
      <c r="L463" s="8"/>
      <c r="O463" s="16"/>
      <c r="P463" s="43"/>
    </row>
    <row r="464" spans="2:16">
      <c r="B464" s="38"/>
      <c r="E464" s="38"/>
      <c r="I464" s="8"/>
      <c r="J464" s="8" t="s">
        <v>260</v>
      </c>
      <c r="K464" s="8"/>
      <c r="L464" s="8"/>
      <c r="O464" s="16"/>
      <c r="P464" s="43"/>
    </row>
    <row r="465" spans="2:16">
      <c r="B465" s="38"/>
      <c r="E465" s="38"/>
      <c r="G465" s="9" t="s">
        <v>144</v>
      </c>
      <c r="I465" s="9" t="s">
        <v>144</v>
      </c>
      <c r="J465" s="9" t="s">
        <v>110</v>
      </c>
      <c r="K465" s="9"/>
      <c r="L465" s="9"/>
      <c r="O465" s="16"/>
      <c r="P465" s="43"/>
    </row>
    <row r="466" spans="2:16" s="3" customFormat="1"/>
    <row r="467" spans="2:16">
      <c r="B467" s="35"/>
      <c r="C467" s="27"/>
      <c r="D467" s="27"/>
      <c r="G467" s="37"/>
      <c r="I467"/>
      <c r="J467" s="3"/>
      <c r="O467" s="16"/>
      <c r="P467" s="15"/>
    </row>
    <row r="468" spans="2:16">
      <c r="C468" s="120">
        <v>2976</v>
      </c>
      <c r="D468" s="121" t="s">
        <v>560</v>
      </c>
      <c r="G468" s="170"/>
      <c r="I468" s="42"/>
      <c r="J468" s="179">
        <f>IF(G468&lt;&gt;0,$G$3,0)</f>
        <v>0</v>
      </c>
      <c r="O468" s="16" t="str">
        <f>IF(AND(G468&lt;&gt;0,J468=0),"STORE COUNT MISSING",IF(AND(G468=0,J468&lt;&gt;0),"STORE COUNT SHOULD BE ZERO",""))</f>
        <v/>
      </c>
      <c r="P468" s="15"/>
    </row>
    <row r="469" spans="2:16">
      <c r="C469" s="120">
        <v>2977</v>
      </c>
      <c r="D469" s="121" t="s">
        <v>561</v>
      </c>
      <c r="G469" s="170"/>
      <c r="I469" s="42"/>
      <c r="J469" s="179">
        <f>IF(G469&lt;&gt;0,$G$3,0)</f>
        <v>0</v>
      </c>
      <c r="O469" s="16" t="str">
        <f>IF(AND(G469&lt;&gt;0,J469=0),"STORE COUNT MISSING",IF(AND(G469=0,J469&lt;&gt;0),"STORE COUNT SHOULD BE ZERO",""))</f>
        <v/>
      </c>
      <c r="P469" s="15"/>
    </row>
    <row r="470" spans="2:16">
      <c r="C470" s="117">
        <v>2978</v>
      </c>
      <c r="D470" s="118" t="s">
        <v>562</v>
      </c>
      <c r="G470" s="170"/>
      <c r="I470" s="42"/>
      <c r="J470" s="179">
        <f>IF(G470&lt;&gt;0,$G$3,0)</f>
        <v>0</v>
      </c>
      <c r="O470" s="16" t="str">
        <f>IF(AND(G470&lt;&gt;0,J470=0),"STORE COUNT MISSING",IF(AND(G470=0,J470&lt;&gt;0),"STORE COUNT SHOULD BE ZERO",""))</f>
        <v/>
      </c>
      <c r="P470" s="15"/>
    </row>
    <row r="471" spans="2:16">
      <c r="B471" s="35">
        <v>2980</v>
      </c>
      <c r="C471" s="27" t="s">
        <v>563</v>
      </c>
      <c r="D471" s="27"/>
      <c r="H471" s="74"/>
      <c r="I471" s="46">
        <f>I460+SUM(G468:G470)</f>
        <v>0</v>
      </c>
      <c r="J471" s="105">
        <f t="shared" si="91"/>
        <v>0</v>
      </c>
      <c r="O471" s="16" t="str">
        <f>IF(AND(I471&lt;&gt;0,J471=0),"STORE COUNT MISSING",IF(AND(I471=0,J471&lt;&gt;0),"STORE COUNT SHOULD BE ZERO",""))</f>
        <v/>
      </c>
      <c r="P471" s="15"/>
    </row>
    <row r="472" spans="2:16">
      <c r="B472" s="21">
        <v>2985</v>
      </c>
      <c r="C472" s="7" t="s">
        <v>126</v>
      </c>
      <c r="H472" s="74"/>
      <c r="I472" s="170"/>
      <c r="J472" s="179">
        <f t="shared" si="91"/>
        <v>0</v>
      </c>
      <c r="O472" s="16" t="str">
        <f t="shared" ref="O472:O477" si="92">IF(AND(I472&lt;&gt;0,J472=0),"STORE COUNT MISSING",IF(AND(I472=0,J472&lt;&gt;0),"STORE COUNT SHOULD BE ZERO",""))</f>
        <v/>
      </c>
      <c r="P472" s="15"/>
    </row>
    <row r="473" spans="2:16">
      <c r="B473" s="21">
        <v>2990</v>
      </c>
      <c r="C473" s="7" t="s">
        <v>71</v>
      </c>
      <c r="H473" s="74"/>
      <c r="I473" s="170"/>
      <c r="J473" s="179">
        <f t="shared" si="91"/>
        <v>0</v>
      </c>
      <c r="O473" s="16" t="str">
        <f t="shared" si="92"/>
        <v/>
      </c>
      <c r="P473" s="15"/>
    </row>
    <row r="474" spans="2:16">
      <c r="B474" s="21">
        <v>2991</v>
      </c>
      <c r="C474" s="7" t="s">
        <v>564</v>
      </c>
      <c r="H474" s="74"/>
      <c r="I474" s="170"/>
      <c r="J474" s="179">
        <f t="shared" si="91"/>
        <v>0</v>
      </c>
      <c r="O474" s="16" t="str">
        <f t="shared" si="92"/>
        <v/>
      </c>
      <c r="P474" s="15"/>
    </row>
    <row r="475" spans="2:16">
      <c r="B475" s="21">
        <v>2992</v>
      </c>
      <c r="C475" s="7" t="s">
        <v>181</v>
      </c>
      <c r="H475" s="74"/>
      <c r="I475" s="170"/>
      <c r="J475" s="179">
        <f t="shared" si="91"/>
        <v>0</v>
      </c>
      <c r="O475" s="16" t="str">
        <f t="shared" si="92"/>
        <v/>
      </c>
      <c r="P475" s="15"/>
    </row>
    <row r="476" spans="2:16">
      <c r="B476" s="21">
        <v>3000</v>
      </c>
      <c r="C476" s="7" t="s">
        <v>163</v>
      </c>
      <c r="F476" s="79"/>
      <c r="H476" s="74"/>
      <c r="I476" s="170"/>
      <c r="J476" s="179">
        <f t="shared" si="91"/>
        <v>0</v>
      </c>
      <c r="O476" s="16" t="str">
        <f t="shared" si="92"/>
        <v/>
      </c>
      <c r="P476" s="15"/>
    </row>
    <row r="477" spans="2:16">
      <c r="B477" s="21">
        <v>3010</v>
      </c>
      <c r="C477" s="1" t="s">
        <v>565</v>
      </c>
      <c r="D477" s="1"/>
      <c r="E477" s="1"/>
      <c r="F477" s="1"/>
      <c r="H477" s="74"/>
      <c r="I477" s="46">
        <f>SUM(I432:I455)+SUM(I471:I476)</f>
        <v>0</v>
      </c>
      <c r="J477" s="47">
        <f t="shared" si="91"/>
        <v>0</v>
      </c>
      <c r="O477" s="16" t="str">
        <f t="shared" si="92"/>
        <v/>
      </c>
      <c r="P477" s="15"/>
    </row>
    <row r="478" spans="2:16">
      <c r="C478" s="3"/>
      <c r="D478" s="1"/>
      <c r="E478" s="1"/>
      <c r="F478" s="1"/>
      <c r="H478" s="1"/>
      <c r="I478" s="80"/>
      <c r="J478" s="80"/>
      <c r="O478" s="16"/>
      <c r="P478" s="15"/>
    </row>
    <row r="479" spans="2:16">
      <c r="C479" s="3"/>
      <c r="D479" s="1"/>
      <c r="E479" s="4"/>
      <c r="F479" s="4"/>
      <c r="G479" s="21"/>
      <c r="H479" s="4">
        <v>2</v>
      </c>
      <c r="I479" s="81">
        <v>5</v>
      </c>
      <c r="J479" s="4">
        <v>6</v>
      </c>
      <c r="K479" s="4"/>
      <c r="L479" s="4"/>
      <c r="O479" s="16"/>
      <c r="P479" s="15"/>
    </row>
    <row r="480" spans="2:16">
      <c r="C480" s="3"/>
      <c r="D480" s="1"/>
      <c r="E480" s="1"/>
      <c r="F480" s="1"/>
      <c r="H480" s="1"/>
      <c r="I480" s="80"/>
      <c r="J480" s="8" t="s">
        <v>101</v>
      </c>
      <c r="K480" s="8"/>
      <c r="L480" s="8"/>
      <c r="O480" s="16"/>
      <c r="P480" s="15"/>
    </row>
    <row r="481" spans="2:16">
      <c r="C481" s="1"/>
      <c r="D481" s="1"/>
      <c r="E481" s="1"/>
      <c r="F481" s="1"/>
      <c r="H481" s="82"/>
      <c r="I481" s="83" t="s">
        <v>135</v>
      </c>
      <c r="J481" s="8" t="s">
        <v>260</v>
      </c>
      <c r="K481" s="8"/>
      <c r="L481" s="8"/>
      <c r="O481" s="16"/>
      <c r="P481" s="15"/>
    </row>
    <row r="482" spans="2:16">
      <c r="B482" s="2" t="s">
        <v>72</v>
      </c>
      <c r="G482" s="1"/>
      <c r="H482" s="78" t="s">
        <v>146</v>
      </c>
      <c r="I482" s="84" t="s">
        <v>141</v>
      </c>
      <c r="J482" s="9" t="s">
        <v>110</v>
      </c>
      <c r="K482" s="9"/>
      <c r="L482" s="9"/>
      <c r="O482" s="16"/>
      <c r="P482" s="15"/>
    </row>
    <row r="483" spans="2:16">
      <c r="B483" s="21">
        <v>3020</v>
      </c>
      <c r="C483" s="7" t="s">
        <v>95</v>
      </c>
      <c r="H483" s="170"/>
      <c r="I483" s="170"/>
      <c r="J483" s="179">
        <f>IF(OR(H483&lt;&gt;0,I483&lt;&gt;0),$G$3,0)</f>
        <v>0</v>
      </c>
      <c r="K483" s="77"/>
      <c r="L483" s="77"/>
      <c r="O483" s="16" t="str">
        <f t="shared" ref="O483:O498" si="93">IF(AND(OR(H483&lt;&gt;0,I483&lt;&gt;0),J483=0)=TRUE,"STORE COUNT MISSING",IF(AND(AND(H483=0,I483=0),J483&lt;&gt;0)=TRUE,"STORE COUNT SHOULD BE ZERO",""))</f>
        <v/>
      </c>
      <c r="P483" s="15"/>
    </row>
    <row r="484" spans="2:16">
      <c r="B484" s="21">
        <v>3025</v>
      </c>
      <c r="C484" s="7" t="s">
        <v>136</v>
      </c>
      <c r="H484" s="170"/>
      <c r="I484" s="170"/>
      <c r="J484" s="179">
        <f t="shared" ref="J484:J500" si="94">IF(OR(H484&lt;&gt;0,I484&lt;&gt;0),$G$3,0)</f>
        <v>0</v>
      </c>
      <c r="K484" s="77"/>
      <c r="L484" s="77"/>
      <c r="O484" s="16" t="str">
        <f t="shared" si="93"/>
        <v/>
      </c>
      <c r="P484" s="15"/>
    </row>
    <row r="485" spans="2:16">
      <c r="B485" s="21">
        <v>3030</v>
      </c>
      <c r="C485" s="7" t="s">
        <v>157</v>
      </c>
      <c r="H485" s="170"/>
      <c r="I485" s="170"/>
      <c r="J485" s="179">
        <f t="shared" si="94"/>
        <v>0</v>
      </c>
      <c r="K485" s="77"/>
      <c r="L485" s="77"/>
      <c r="O485" s="16" t="str">
        <f t="shared" si="93"/>
        <v/>
      </c>
      <c r="P485" s="15"/>
    </row>
    <row r="486" spans="2:16">
      <c r="B486" s="21">
        <v>3040</v>
      </c>
      <c r="C486" s="7" t="s">
        <v>97</v>
      </c>
      <c r="H486" s="170"/>
      <c r="I486" s="170"/>
      <c r="J486" s="179">
        <f t="shared" si="94"/>
        <v>0</v>
      </c>
      <c r="K486" s="77"/>
      <c r="L486" s="77"/>
      <c r="O486" s="16" t="str">
        <f t="shared" si="93"/>
        <v/>
      </c>
      <c r="P486" s="15"/>
    </row>
    <row r="487" spans="2:16">
      <c r="B487" s="21">
        <v>3050</v>
      </c>
      <c r="C487" s="7" t="s">
        <v>127</v>
      </c>
      <c r="H487" s="170"/>
      <c r="I487" s="170"/>
      <c r="J487" s="179">
        <f t="shared" si="94"/>
        <v>0</v>
      </c>
      <c r="K487" s="77"/>
      <c r="L487" s="77"/>
      <c r="O487" s="16" t="str">
        <f t="shared" si="93"/>
        <v/>
      </c>
      <c r="P487" s="15"/>
    </row>
    <row r="488" spans="2:16">
      <c r="B488" s="21">
        <v>3060</v>
      </c>
      <c r="C488" s="7" t="s">
        <v>73</v>
      </c>
      <c r="H488" s="170"/>
      <c r="I488" s="170"/>
      <c r="J488" s="179">
        <f t="shared" si="94"/>
        <v>0</v>
      </c>
      <c r="K488" s="77"/>
      <c r="L488" s="77"/>
      <c r="O488" s="16" t="str">
        <f t="shared" si="93"/>
        <v/>
      </c>
      <c r="P488" s="15"/>
    </row>
    <row r="489" spans="2:16">
      <c r="B489" s="21">
        <v>3070</v>
      </c>
      <c r="C489" s="7" t="s">
        <v>74</v>
      </c>
      <c r="H489" s="170"/>
      <c r="I489" s="170"/>
      <c r="J489" s="179">
        <f t="shared" si="94"/>
        <v>0</v>
      </c>
      <c r="K489" s="77"/>
      <c r="L489" s="77"/>
      <c r="O489" s="16" t="str">
        <f t="shared" si="93"/>
        <v/>
      </c>
      <c r="P489" s="15"/>
    </row>
    <row r="490" spans="2:16">
      <c r="B490" s="21">
        <v>3080</v>
      </c>
      <c r="C490" s="7" t="s">
        <v>75</v>
      </c>
      <c r="H490" s="170"/>
      <c r="I490" s="170"/>
      <c r="J490" s="179">
        <f t="shared" si="94"/>
        <v>0</v>
      </c>
      <c r="K490" s="77"/>
      <c r="L490" s="77"/>
      <c r="O490" s="16" t="str">
        <f t="shared" si="93"/>
        <v/>
      </c>
      <c r="P490" s="15"/>
    </row>
    <row r="491" spans="2:16">
      <c r="B491" s="21">
        <v>3090</v>
      </c>
      <c r="C491" s="7" t="s">
        <v>158</v>
      </c>
      <c r="H491" s="170"/>
      <c r="I491" s="170"/>
      <c r="J491" s="179">
        <f t="shared" si="94"/>
        <v>0</v>
      </c>
      <c r="K491" s="77"/>
      <c r="L491" s="77"/>
      <c r="O491" s="16" t="str">
        <f t="shared" si="93"/>
        <v/>
      </c>
      <c r="P491" s="15"/>
    </row>
    <row r="492" spans="2:16">
      <c r="B492" s="21">
        <v>3100</v>
      </c>
      <c r="C492" s="7" t="s">
        <v>159</v>
      </c>
      <c r="H492" s="170"/>
      <c r="I492" s="170"/>
      <c r="J492" s="179">
        <f t="shared" si="94"/>
        <v>0</v>
      </c>
      <c r="K492" s="77"/>
      <c r="L492" s="77"/>
      <c r="O492" s="16" t="str">
        <f t="shared" si="93"/>
        <v/>
      </c>
      <c r="P492" s="15"/>
    </row>
    <row r="493" spans="2:16">
      <c r="B493" s="21">
        <v>3101</v>
      </c>
      <c r="C493" s="7" t="s">
        <v>182</v>
      </c>
      <c r="H493" s="170"/>
      <c r="I493" s="170"/>
      <c r="J493" s="179">
        <f t="shared" si="94"/>
        <v>0</v>
      </c>
      <c r="K493" s="77"/>
      <c r="L493" s="77"/>
      <c r="O493" s="16" t="str">
        <f t="shared" si="93"/>
        <v/>
      </c>
      <c r="P493" s="15"/>
    </row>
    <row r="494" spans="2:16">
      <c r="B494" s="21">
        <v>3102</v>
      </c>
      <c r="C494" s="7" t="s">
        <v>183</v>
      </c>
      <c r="H494" s="170"/>
      <c r="I494" s="170"/>
      <c r="J494" s="179">
        <f t="shared" si="94"/>
        <v>0</v>
      </c>
      <c r="K494" s="77"/>
      <c r="L494" s="77"/>
      <c r="O494" s="16" t="str">
        <f t="shared" si="93"/>
        <v/>
      </c>
      <c r="P494" s="15"/>
    </row>
    <row r="495" spans="2:16">
      <c r="B495" s="21">
        <v>3103</v>
      </c>
      <c r="C495" s="7" t="s">
        <v>184</v>
      </c>
      <c r="H495" s="170"/>
      <c r="I495" s="170"/>
      <c r="J495" s="179">
        <f t="shared" si="94"/>
        <v>0</v>
      </c>
      <c r="K495" s="77"/>
      <c r="L495" s="77"/>
      <c r="O495" s="16" t="str">
        <f t="shared" si="93"/>
        <v/>
      </c>
      <c r="P495" s="15"/>
    </row>
    <row r="496" spans="2:16">
      <c r="B496" s="21">
        <v>3104</v>
      </c>
      <c r="C496" s="7" t="s">
        <v>185</v>
      </c>
      <c r="H496" s="170"/>
      <c r="I496" s="170"/>
      <c r="J496" s="179">
        <f t="shared" si="94"/>
        <v>0</v>
      </c>
      <c r="K496" s="77"/>
      <c r="L496" s="77"/>
      <c r="O496" s="16" t="str">
        <f t="shared" si="93"/>
        <v/>
      </c>
      <c r="P496" s="15"/>
    </row>
    <row r="497" spans="2:16">
      <c r="B497" s="21">
        <v>3105</v>
      </c>
      <c r="C497" s="7" t="s">
        <v>186</v>
      </c>
      <c r="H497" s="170"/>
      <c r="I497" s="170"/>
      <c r="J497" s="179">
        <f t="shared" si="94"/>
        <v>0</v>
      </c>
      <c r="K497" s="77"/>
      <c r="L497" s="77"/>
      <c r="O497" s="16" t="str">
        <f t="shared" si="93"/>
        <v/>
      </c>
      <c r="P497" s="15"/>
    </row>
    <row r="498" spans="2:16">
      <c r="B498" s="21">
        <v>3106</v>
      </c>
      <c r="C498" s="7" t="s">
        <v>187</v>
      </c>
      <c r="H498" s="170"/>
      <c r="I498" s="170"/>
      <c r="J498" s="179">
        <f t="shared" si="94"/>
        <v>0</v>
      </c>
      <c r="K498" s="77"/>
      <c r="L498" s="77"/>
      <c r="O498" s="16" t="str">
        <f t="shared" si="93"/>
        <v/>
      </c>
      <c r="P498" s="15"/>
    </row>
    <row r="499" spans="2:16">
      <c r="B499" s="21">
        <v>3115</v>
      </c>
      <c r="C499" s="7" t="s">
        <v>76</v>
      </c>
      <c r="H499" s="42"/>
      <c r="I499" s="170"/>
      <c r="J499" s="179">
        <f t="shared" si="94"/>
        <v>0</v>
      </c>
      <c r="K499" s="77"/>
      <c r="L499" s="77"/>
      <c r="O499" s="16" t="str">
        <f>IF(AND(I499&lt;&gt;0,J499=0)=TRUE,"STORE COUNT MISSING",IF(AND(,I499=0,J499&lt;&gt;0)=TRUE,"STORE COUNT SHOULD BE ZERO",""))</f>
        <v/>
      </c>
      <c r="P499" s="15"/>
    </row>
    <row r="500" spans="2:16">
      <c r="B500" s="21">
        <v>3120</v>
      </c>
      <c r="C500" s="7" t="s">
        <v>128</v>
      </c>
      <c r="H500" s="170"/>
      <c r="I500" s="170"/>
      <c r="J500" s="179">
        <f t="shared" si="94"/>
        <v>0</v>
      </c>
      <c r="K500" s="77"/>
      <c r="L500" s="77"/>
      <c r="O500" s="16" t="str">
        <f>IF(AND(OR(H500&lt;&gt;0,I500&lt;&gt;0),J500=0)=TRUE,"STORE COUNT MISSING",IF(AND(AND(H500=0,I500=0),J500&lt;&gt;0)=TRUE,"STORE COUNT SHOULD BE ZERO",""))</f>
        <v/>
      </c>
      <c r="P500" s="15"/>
    </row>
    <row r="501" spans="2:16">
      <c r="B501" s="21">
        <v>3130</v>
      </c>
      <c r="C501" s="1" t="s">
        <v>566</v>
      </c>
      <c r="D501" s="1"/>
      <c r="E501" s="1"/>
      <c r="F501" s="1"/>
      <c r="G501" s="1"/>
      <c r="H501" s="31">
        <f>SUM(H483:H500)</f>
        <v>0</v>
      </c>
      <c r="I501" s="46">
        <f>SUM(I483:I500)</f>
        <v>0</v>
      </c>
      <c r="J501" s="105">
        <f>MAX(J483:J500)</f>
        <v>0</v>
      </c>
      <c r="O501" s="16" t="str">
        <f>IF(AND(OR(H501&lt;&gt;0,I501&lt;&gt;0),J501=0)=TRUE,"STORE COUNT MISSING",IF(AND(AND(H501=0,I501=0),J501&lt;&gt;0)=TRUE,"STORE COUNT SHOULD BE ZERO",""))</f>
        <v/>
      </c>
      <c r="P501" s="15"/>
    </row>
    <row r="502" spans="2:16">
      <c r="I502" s="40"/>
      <c r="J502" s="106"/>
      <c r="O502" s="16"/>
      <c r="P502" s="15"/>
    </row>
    <row r="503" spans="2:16">
      <c r="B503" s="21">
        <v>3140</v>
      </c>
      <c r="C503" s="1" t="s">
        <v>117</v>
      </c>
      <c r="D503" s="1"/>
      <c r="E503" s="1"/>
      <c r="F503" s="1"/>
      <c r="G503" s="1"/>
      <c r="I503" s="46">
        <f>I426-I477+I501</f>
        <v>0</v>
      </c>
      <c r="J503" s="105">
        <f>IF(OR(I503&lt;&gt;0),$G$3,0)</f>
        <v>0</v>
      </c>
      <c r="O503" s="16" t="str">
        <f>IF(AND(I503&lt;&gt;0,J503=0),"STORE COUNT MISSING",IF(AND(I503=0,J503&lt;&gt;0),"STORE COUNT SHOULD BE ZERO",""))</f>
        <v/>
      </c>
      <c r="P503" s="15"/>
    </row>
    <row r="504" spans="2:16">
      <c r="I504" s="40"/>
      <c r="J504" s="106"/>
      <c r="O504" s="16"/>
      <c r="P504" s="15"/>
    </row>
    <row r="505" spans="2:16">
      <c r="I505" s="6" t="s">
        <v>178</v>
      </c>
      <c r="J505" s="81">
        <v>6</v>
      </c>
      <c r="O505" s="16"/>
      <c r="P505" s="15"/>
    </row>
    <row r="506" spans="2:16">
      <c r="I506" s="6"/>
      <c r="J506" s="85" t="s">
        <v>172</v>
      </c>
      <c r="O506" s="16"/>
      <c r="P506" s="15"/>
    </row>
    <row r="507" spans="2:16">
      <c r="J507" s="44" t="s">
        <v>109</v>
      </c>
      <c r="O507" s="16"/>
      <c r="P507" s="15"/>
    </row>
    <row r="508" spans="2:16">
      <c r="B508" s="2" t="s">
        <v>77</v>
      </c>
      <c r="I508" s="78" t="s">
        <v>144</v>
      </c>
      <c r="J508" s="9" t="s">
        <v>110</v>
      </c>
      <c r="O508" s="16"/>
      <c r="P508" s="15"/>
    </row>
    <row r="509" spans="2:16">
      <c r="B509" s="21">
        <v>3150</v>
      </c>
      <c r="C509" s="7" t="s">
        <v>156</v>
      </c>
      <c r="I509" s="170"/>
      <c r="J509" s="179">
        <f>IF(I509&lt;&gt;0,$G$3,0)</f>
        <v>0</v>
      </c>
      <c r="O509" s="16" t="str">
        <f>IF(AND(I509&lt;&gt;0,J509=0),"STORE COUNT MISSING",IF(AND(I509=0,J509&lt;&gt;0),"STORE COUNT SHOULD BE ZERO",""))</f>
        <v/>
      </c>
      <c r="P509" s="15"/>
    </row>
    <row r="510" spans="2:16">
      <c r="B510" s="21">
        <v>3160</v>
      </c>
      <c r="C510" s="7" t="s">
        <v>160</v>
      </c>
      <c r="I510" s="170"/>
      <c r="J510" s="179">
        <f t="shared" ref="J510:J512" si="95">IF(I510&lt;&gt;0,$G$3,0)</f>
        <v>0</v>
      </c>
      <c r="O510" s="16" t="str">
        <f>IF(AND(I510&lt;&gt;0,J510=0),"STORE COUNT MISSING",IF(AND(I510=0,J510&lt;&gt;0),"STORE COUNT SHOULD BE ZERO",""))</f>
        <v/>
      </c>
      <c r="P510" s="15"/>
    </row>
    <row r="511" spans="2:16">
      <c r="B511" s="21">
        <v>3170</v>
      </c>
      <c r="C511" s="7" t="s">
        <v>188</v>
      </c>
      <c r="I511" s="170"/>
      <c r="J511" s="179">
        <f t="shared" si="95"/>
        <v>0</v>
      </c>
      <c r="O511" s="16" t="str">
        <f>IF(AND(I511&lt;&gt;0,J511=0),"STORE COUNT MISSING",IF(AND(I511=0,J511&lt;&gt;0),"STORE COUNT SHOULD BE ZERO",""))</f>
        <v/>
      </c>
      <c r="P511" s="15"/>
    </row>
    <row r="512" spans="2:16">
      <c r="B512" s="21">
        <v>3180</v>
      </c>
      <c r="C512" s="7" t="s">
        <v>189</v>
      </c>
      <c r="I512" s="170"/>
      <c r="J512" s="179">
        <f t="shared" si="95"/>
        <v>0</v>
      </c>
      <c r="O512" s="16" t="str">
        <f>IF(AND(I512&lt;&gt;0,J512=0),"STORE COUNT MISSING",IF(AND(I512=0,J512&lt;&gt;0),"STORE COUNT SHOULD BE ZERO",""))</f>
        <v/>
      </c>
      <c r="P512" s="15"/>
    </row>
    <row r="513" spans="1:81">
      <c r="B513" s="35">
        <v>3200</v>
      </c>
      <c r="C513" s="27" t="s">
        <v>190</v>
      </c>
      <c r="D513" s="27"/>
      <c r="I513" s="46">
        <f>SUM(I509:I511)-I512</f>
        <v>0</v>
      </c>
      <c r="J513" s="105">
        <f t="shared" ref="J513:J524" si="96">IF(I513&lt;&gt;0,$G$3,0)</f>
        <v>0</v>
      </c>
      <c r="O513" s="16" t="str">
        <f>IF(AND(I513&lt;&gt;0,J513=0),"STORE COUNT MISSING",IF(AND(I513=0,J513&lt;&gt;0),"STORE COUNT SHOULD BE ZERO",""))</f>
        <v/>
      </c>
      <c r="P513" s="15"/>
    </row>
    <row r="514" spans="1:81">
      <c r="I514" s="37"/>
      <c r="J514" s="106"/>
      <c r="O514" s="16"/>
      <c r="P514" s="15"/>
    </row>
    <row r="515" spans="1:81">
      <c r="B515" s="21">
        <v>3210</v>
      </c>
      <c r="C515" s="1" t="s">
        <v>129</v>
      </c>
      <c r="I515" s="46">
        <f>I503-I513</f>
        <v>0</v>
      </c>
      <c r="J515" s="105">
        <f t="shared" si="96"/>
        <v>0</v>
      </c>
      <c r="O515" s="16" t="str">
        <f>IF(AND(I515&lt;&gt;0,J515=0),"STORE COUNT MISSING",IF(AND(I515=0,J515&lt;&gt;0),"STORE COUNT SHOULD BE ZERO",""))</f>
        <v/>
      </c>
      <c r="P515" s="15"/>
    </row>
    <row r="516" spans="1:81">
      <c r="I516" s="15"/>
      <c r="J516" s="106"/>
      <c r="O516" s="16"/>
      <c r="P516" s="15"/>
    </row>
    <row r="517" spans="1:81">
      <c r="B517" s="21">
        <v>3215</v>
      </c>
      <c r="C517" s="7" t="s">
        <v>191</v>
      </c>
      <c r="I517" s="170"/>
      <c r="J517" s="179">
        <f>IF(I517&lt;&gt;0,$G$3,0)</f>
        <v>0</v>
      </c>
      <c r="O517" s="16" t="str">
        <f>IF(AND(I517&lt;&gt;0,J517=0),"STORE COUNT MISSING",IF(AND(I517=0,J517&lt;&gt;0),"STORE COUNT SHOULD BE ZERO",""))</f>
        <v/>
      </c>
      <c r="P517" s="15"/>
    </row>
    <row r="518" spans="1:81">
      <c r="B518" s="21">
        <v>3220</v>
      </c>
      <c r="C518" s="7" t="s">
        <v>192</v>
      </c>
      <c r="G518" s="15"/>
      <c r="I518" s="170"/>
      <c r="J518" s="179">
        <f t="shared" ref="J518:J519" si="97">IF(I518&lt;&gt;0,$G$3,0)</f>
        <v>0</v>
      </c>
      <c r="O518" s="16" t="str">
        <f>IF(AND(I518&lt;&gt;0,J518=0),"STORE COUNT MISSING",IF(AND(I518=0,J518&lt;&gt;0),"STORE COUNT SHOULD BE ZERO",""))</f>
        <v/>
      </c>
      <c r="P518" s="15"/>
    </row>
    <row r="519" spans="1:81">
      <c r="B519" s="21">
        <v>3230</v>
      </c>
      <c r="C519" s="7" t="s">
        <v>567</v>
      </c>
      <c r="G519" s="15"/>
      <c r="I519" s="233"/>
      <c r="J519" s="179">
        <f t="shared" si="97"/>
        <v>0</v>
      </c>
      <c r="O519" s="16"/>
      <c r="P519" s="15"/>
    </row>
    <row r="520" spans="1:81">
      <c r="B520" s="21">
        <v>3240</v>
      </c>
      <c r="C520" s="7" t="s">
        <v>193</v>
      </c>
      <c r="I520" s="170"/>
      <c r="J520" s="179">
        <f>IF(I520&lt;&gt;0,$G$3,0)</f>
        <v>0</v>
      </c>
      <c r="O520" s="16" t="str">
        <f>IF(AND(I520&lt;&gt;0,J520=0),"STORE COUNT MISSING",IF(AND(I520=0,J520&lt;&gt;0),"STORE COUNT SHOULD BE ZERO",""))</f>
        <v/>
      </c>
      <c r="P520" s="15"/>
    </row>
    <row r="521" spans="1:81">
      <c r="B521" s="21">
        <v>3242</v>
      </c>
      <c r="C521" s="7" t="s">
        <v>194</v>
      </c>
      <c r="G521" s="15"/>
      <c r="I521" s="170"/>
      <c r="J521" s="179">
        <f>IF(I521&lt;&gt;0,$G$3,0)</f>
        <v>0</v>
      </c>
      <c r="O521" s="16" t="str">
        <f>IF(AND(I521&lt;&gt;0,J521=0),"STORE COUNT MISSING",IF(AND(I521=0,J521&lt;&gt;0),"STORE COUNT SHOULD BE ZERO",""))</f>
        <v/>
      </c>
      <c r="P521" s="15"/>
    </row>
    <row r="522" spans="1:81">
      <c r="G522" s="15"/>
      <c r="I522" s="37"/>
      <c r="J522" s="107"/>
      <c r="O522" s="16"/>
      <c r="P522" s="43"/>
    </row>
    <row r="523" spans="1:81">
      <c r="G523" s="15"/>
      <c r="I523" s="15"/>
      <c r="J523" s="106"/>
      <c r="O523" s="16"/>
      <c r="P523" s="43"/>
    </row>
    <row r="524" spans="1:81">
      <c r="B524" s="21">
        <v>3250</v>
      </c>
      <c r="C524" s="1" t="s">
        <v>198</v>
      </c>
      <c r="G524" s="15"/>
      <c r="I524" s="46">
        <f>I515+I517+I518-I519-I520-I521</f>
        <v>0</v>
      </c>
      <c r="J524" s="105">
        <f t="shared" si="96"/>
        <v>0</v>
      </c>
      <c r="O524" s="16" t="str">
        <f>IF(AND(I524&lt;&gt;0,J524=0),"STORE COUNT MISSING",IF(AND(I524=0,J524&lt;&gt;0),"STORE COUNT SHOULD BE ZERO",""))</f>
        <v/>
      </c>
      <c r="P524" s="15"/>
    </row>
    <row r="525" spans="1:81" ht="13.2" thickBot="1">
      <c r="J525" s="106"/>
      <c r="O525" s="16"/>
      <c r="P525" s="43"/>
    </row>
    <row r="526" spans="1:81" s="3" customFormat="1" ht="13.5" thickTop="1" thickBot="1">
      <c r="A526" s="86"/>
      <c r="B526" s="72"/>
      <c r="C526" s="72"/>
      <c r="D526" s="72"/>
      <c r="E526" s="100"/>
      <c r="F526" s="98" t="s">
        <v>568</v>
      </c>
      <c r="G526" s="101"/>
      <c r="H526" s="72"/>
      <c r="I526" s="87"/>
      <c r="J526" s="102"/>
      <c r="K526" s="102"/>
      <c r="L526" s="102"/>
      <c r="M526" s="102"/>
      <c r="N526" s="102"/>
      <c r="O526" s="73"/>
      <c r="P526" s="43"/>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7"/>
      <c r="BM526" s="7"/>
      <c r="BN526" s="7"/>
      <c r="BO526" s="7"/>
      <c r="BP526" s="7"/>
      <c r="BQ526" s="7"/>
      <c r="BR526" s="7"/>
      <c r="BS526" s="7"/>
      <c r="BT526" s="7"/>
      <c r="BU526" s="7"/>
      <c r="BV526" s="7"/>
      <c r="BW526" s="7"/>
      <c r="BX526" s="7"/>
      <c r="BY526" s="7"/>
      <c r="BZ526" s="7"/>
      <c r="CA526" s="7"/>
      <c r="CB526" s="7"/>
      <c r="CC526" s="7"/>
    </row>
    <row r="527" spans="1:81" s="3" customFormat="1" ht="13.2" thickTop="1">
      <c r="B527" s="8"/>
      <c r="C527" s="8"/>
      <c r="D527" s="8"/>
      <c r="E527" s="2"/>
      <c r="G527" s="6" t="s">
        <v>178</v>
      </c>
      <c r="H527" s="4"/>
      <c r="I527" s="6" t="s">
        <v>178</v>
      </c>
      <c r="J527" s="6">
        <v>6</v>
      </c>
      <c r="K527" s="6"/>
      <c r="L527" s="6"/>
      <c r="N527" s="7"/>
      <c r="O527" s="16"/>
      <c r="P527" s="43"/>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7"/>
      <c r="BM527" s="7"/>
      <c r="BN527" s="7"/>
      <c r="BO527" s="7"/>
      <c r="BP527" s="7"/>
      <c r="BQ527" s="7"/>
      <c r="BR527" s="7"/>
      <c r="BS527" s="7"/>
      <c r="BT527" s="7"/>
      <c r="BU527" s="7"/>
      <c r="BV527" s="7"/>
      <c r="BW527" s="7"/>
      <c r="BX527" s="7"/>
      <c r="BY527" s="7"/>
      <c r="BZ527" s="7"/>
      <c r="CA527" s="7"/>
      <c r="CB527" s="7"/>
      <c r="CC527" s="7"/>
    </row>
    <row r="528" spans="1:81" s="3" customFormat="1" ht="12" customHeight="1">
      <c r="B528" s="8"/>
      <c r="C528" s="8"/>
      <c r="D528" s="8"/>
      <c r="E528" s="2"/>
      <c r="G528" s="8"/>
      <c r="H528" s="8"/>
      <c r="I528" s="8"/>
      <c r="J528" s="20" t="s">
        <v>101</v>
      </c>
      <c r="K528" s="88"/>
      <c r="L528" s="88"/>
      <c r="N528" s="7"/>
      <c r="O528" s="16"/>
      <c r="P528" s="43"/>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c r="BI528" s="7"/>
      <c r="BJ528" s="7"/>
      <c r="BK528" s="7"/>
      <c r="BL528" s="7"/>
      <c r="BM528" s="7"/>
      <c r="BN528" s="7"/>
      <c r="BO528" s="7"/>
      <c r="BP528" s="7"/>
      <c r="BQ528" s="7"/>
      <c r="BR528" s="7"/>
      <c r="BS528" s="7"/>
      <c r="BT528" s="7"/>
      <c r="BU528" s="7"/>
      <c r="BV528" s="7"/>
      <c r="BW528" s="7"/>
      <c r="BX528" s="7"/>
      <c r="BY528" s="7"/>
      <c r="BZ528" s="7"/>
      <c r="CA528" s="7"/>
      <c r="CB528" s="7"/>
      <c r="CC528" s="7"/>
    </row>
    <row r="529" spans="1:81" s="3" customFormat="1" ht="13.5" customHeight="1">
      <c r="A529" s="4"/>
      <c r="B529" s="4"/>
      <c r="C529" s="4"/>
      <c r="D529" s="8"/>
      <c r="E529" s="2"/>
      <c r="F529" s="8"/>
      <c r="G529" s="8"/>
      <c r="H529" s="8"/>
      <c r="I529" s="8" t="s">
        <v>137</v>
      </c>
      <c r="J529" s="20" t="s">
        <v>260</v>
      </c>
      <c r="K529" s="88"/>
      <c r="L529" s="88"/>
      <c r="N529" s="7"/>
      <c r="O529" s="89"/>
      <c r="P529" s="43"/>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c r="BI529" s="7"/>
      <c r="BJ529" s="7"/>
      <c r="BK529" s="7"/>
      <c r="BL529" s="7"/>
      <c r="BM529" s="7"/>
      <c r="BN529" s="7"/>
      <c r="BO529" s="7"/>
      <c r="BP529" s="7"/>
      <c r="BQ529" s="7"/>
      <c r="BR529" s="7"/>
      <c r="BS529" s="7"/>
      <c r="BT529" s="7"/>
      <c r="BU529" s="7"/>
      <c r="BV529" s="7"/>
      <c r="BW529" s="7"/>
      <c r="BX529" s="7"/>
      <c r="BY529" s="7"/>
      <c r="BZ529" s="7"/>
      <c r="CA529" s="7"/>
      <c r="CB529" s="7"/>
      <c r="CC529" s="7"/>
    </row>
    <row r="530" spans="1:81">
      <c r="A530" s="5"/>
      <c r="B530" s="5"/>
      <c r="C530" s="5"/>
      <c r="I530" s="9" t="s">
        <v>138</v>
      </c>
      <c r="J530" s="24" t="s">
        <v>110</v>
      </c>
      <c r="K530" s="90"/>
      <c r="L530" s="90"/>
      <c r="O530" s="89" t="s">
        <v>164</v>
      </c>
      <c r="P530" s="43"/>
    </row>
    <row r="531" spans="1:81">
      <c r="B531" s="21">
        <v>3265</v>
      </c>
      <c r="C531" s="7" t="s">
        <v>569</v>
      </c>
      <c r="I531" s="234"/>
      <c r="J531" s="180">
        <f>IF(I531=0,0,$G$3)</f>
        <v>0</v>
      </c>
      <c r="K531" s="77"/>
      <c r="L531" s="77"/>
      <c r="O531" s="16" t="str">
        <f>IF(AND(I531&lt;&gt;0,J531=0),"STORE COUNT MISSING",IF(AND(I531=0,J531&lt;&gt;0),"STORE COUNT SHOULD BE ZERO",""))</f>
        <v/>
      </c>
      <c r="P531" s="15"/>
    </row>
    <row r="532" spans="1:81" ht="6" customHeight="1">
      <c r="J532" s="106"/>
      <c r="K532" s="40"/>
      <c r="L532" s="40"/>
      <c r="O532" s="16"/>
      <c r="P532" s="43"/>
    </row>
    <row r="533" spans="1:81">
      <c r="B533" s="21">
        <v>3270</v>
      </c>
      <c r="C533" s="7" t="s">
        <v>78</v>
      </c>
      <c r="I533" s="173"/>
      <c r="J533" s="180">
        <f>IF(I533=0,0,$J$50)</f>
        <v>0</v>
      </c>
      <c r="K533" s="77"/>
      <c r="L533" s="77"/>
      <c r="O533" s="16" t="str">
        <f>IF(AND(I533&lt;&gt;0,J533=0),"STORE COUNT MISSING",IF(AND(I533=0,J533&lt;&gt;0),"STORE COUNT SHOULD BE ZERO",""))</f>
        <v/>
      </c>
      <c r="P533" s="15"/>
    </row>
    <row r="534" spans="1:81" ht="6" customHeight="1">
      <c r="J534" s="37"/>
      <c r="K534" s="39"/>
      <c r="L534" s="39"/>
      <c r="O534" s="16"/>
      <c r="P534" s="15"/>
    </row>
    <row r="535" spans="1:81">
      <c r="B535" s="21">
        <v>3271</v>
      </c>
      <c r="C535" s="7" t="s">
        <v>0</v>
      </c>
      <c r="I535" s="173"/>
      <c r="J535" s="180">
        <f>IF(I535=0,0,$J$50)</f>
        <v>0</v>
      </c>
      <c r="K535" s="77"/>
      <c r="L535" s="77"/>
      <c r="O535" s="16" t="str">
        <f>IF(AND(I535&lt;&gt;0,J535=0),"STORE COUNT MISSING",IF(AND(I535=0,J535&lt;&gt;0),"STORE COUNT SHOULD BE ZERO",""))</f>
        <v/>
      </c>
      <c r="P535" s="15"/>
    </row>
    <row r="536" spans="1:81" ht="6.75" customHeight="1">
      <c r="I536" s="37"/>
      <c r="J536" s="56"/>
      <c r="K536" s="39"/>
      <c r="L536" s="39"/>
      <c r="O536" s="16"/>
      <c r="P536" s="15"/>
    </row>
    <row r="537" spans="1:81">
      <c r="B537" s="21">
        <v>3272</v>
      </c>
      <c r="C537" s="7" t="s">
        <v>1</v>
      </c>
      <c r="I537" s="173"/>
      <c r="J537" s="180">
        <f>IF(I537=0,0,$J$50)</f>
        <v>0</v>
      </c>
      <c r="K537" s="77"/>
      <c r="L537" s="77"/>
      <c r="O537" s="16" t="str">
        <f>IF(AND(I537&lt;&gt;0,J537=0),"STORE COUNT MISSING",IF(AND(I537=0,J537&lt;&gt;0),"STORE COUNT SHOULD BE ZERO",""))</f>
        <v/>
      </c>
      <c r="P537" s="15"/>
    </row>
    <row r="538" spans="1:81">
      <c r="I538" s="37"/>
      <c r="J538" s="56"/>
      <c r="K538" s="39"/>
      <c r="L538" s="39"/>
      <c r="O538" s="16"/>
      <c r="P538" s="15"/>
    </row>
    <row r="539" spans="1:81">
      <c r="A539" s="1" t="s">
        <v>2</v>
      </c>
      <c r="G539" s="78" t="s">
        <v>139</v>
      </c>
      <c r="J539" s="106"/>
      <c r="O539" s="16"/>
      <c r="P539" s="15"/>
    </row>
    <row r="540" spans="1:81">
      <c r="C540" s="21">
        <v>3275</v>
      </c>
      <c r="D540" s="3" t="s">
        <v>3</v>
      </c>
      <c r="G540" s="173"/>
      <c r="I540" s="91"/>
      <c r="J540" s="179">
        <f>IF(G540&lt;&gt;0,MAX($K$361,$K$371),0)</f>
        <v>0</v>
      </c>
      <c r="O540" s="16" t="str">
        <f>IF(AND(G540&lt;&gt;0,J540=0),"STORE COUNT MISSING",IF(AND(G540=0,J540&lt;&gt;0),"STORE COUNT SHOULD BE ZERO",""))</f>
        <v/>
      </c>
      <c r="P540" s="15"/>
    </row>
    <row r="541" spans="1:81">
      <c r="C541" s="21">
        <v>3276</v>
      </c>
      <c r="D541" s="3" t="s">
        <v>4</v>
      </c>
      <c r="G541" s="173"/>
      <c r="I541" s="91"/>
      <c r="J541" s="179">
        <f>IF(G541&lt;&gt;0,$G$3,0)</f>
        <v>0</v>
      </c>
      <c r="O541" s="16" t="str">
        <f>IF(AND(G541&lt;&gt;0,J541=0),"STORE COUNT MISSING",IF(AND(G541=0,J541&lt;&gt;0),"STORE COUNT SHOULD BE ZERO",""))</f>
        <v/>
      </c>
      <c r="P541" s="15"/>
    </row>
    <row r="542" spans="1:81">
      <c r="C542" s="21">
        <v>3277</v>
      </c>
      <c r="D542" s="3" t="s">
        <v>5</v>
      </c>
      <c r="G542" s="173"/>
      <c r="I542" s="91"/>
      <c r="J542" s="179">
        <f>IF(G542&lt;&gt;0,$G$3,0)</f>
        <v>0</v>
      </c>
      <c r="O542" s="16" t="str">
        <f>IF(AND(G542&lt;&gt;0,J542=0),"STORE COUNT MISSING",IF(AND(G542=0,J542&lt;&gt;0),"STORE COUNT SHOULD BE ZERO",""))</f>
        <v/>
      </c>
      <c r="P542" s="15"/>
    </row>
    <row r="543" spans="1:81">
      <c r="B543" s="35">
        <v>3280</v>
      </c>
      <c r="C543" s="1" t="s">
        <v>6</v>
      </c>
      <c r="I543" s="92">
        <f>G540+G541+G542</f>
        <v>0</v>
      </c>
      <c r="J543" s="105">
        <f>IF(I543&lt;&gt;0,$G$3,0)</f>
        <v>0</v>
      </c>
      <c r="O543" s="16" t="str">
        <f>IF(AND(I543&lt;&gt;0,J543=0),"STORE COUNT MISSING",IF(AND(I543=0,J543&lt;&gt;0),"STORE COUNT SHOULD BE ZERO",""))</f>
        <v/>
      </c>
      <c r="P543" s="15"/>
    </row>
    <row r="544" spans="1:81">
      <c r="J544" s="106"/>
      <c r="O544" s="16"/>
      <c r="P544" s="15"/>
    </row>
    <row r="545" spans="1:16">
      <c r="A545" s="1" t="s">
        <v>8</v>
      </c>
      <c r="G545" s="24" t="s">
        <v>139</v>
      </c>
      <c r="J545" s="106"/>
      <c r="O545" s="16"/>
      <c r="P545" s="43"/>
    </row>
    <row r="546" spans="1:16">
      <c r="C546" s="21">
        <v>3281</v>
      </c>
      <c r="D546" s="3" t="s">
        <v>9</v>
      </c>
      <c r="G546" s="173"/>
      <c r="I546" s="91"/>
      <c r="J546" s="179">
        <f>IF(G546&lt;&gt;0,$G$3,0)</f>
        <v>0</v>
      </c>
      <c r="O546" s="16" t="str">
        <f>IF(AND(G546&lt;&gt;0,J546=0),"STORE COUNT MISSING",IF(AND(G546=0,J546&lt;&gt;0),"STORE COUNT SHOULD BE ZERO",""))</f>
        <v/>
      </c>
      <c r="P546" s="15"/>
    </row>
    <row r="547" spans="1:16">
      <c r="C547" s="21">
        <v>3282</v>
      </c>
      <c r="D547" s="3" t="s">
        <v>10</v>
      </c>
      <c r="G547" s="173"/>
      <c r="I547" s="91"/>
      <c r="J547" s="179">
        <f>IF(G547&lt;&gt;0,$G$3,0)</f>
        <v>0</v>
      </c>
      <c r="O547" s="16" t="str">
        <f>IF(AND(G547&lt;&gt;0,J547=0),"STORE COUNT MISSING",IF(AND(G547=0,J547&lt;&gt;0),"STORE COUNT SHOULD BE ZERO",""))</f>
        <v/>
      </c>
      <c r="P547" s="15"/>
    </row>
    <row r="548" spans="1:16">
      <c r="C548" s="21">
        <v>3283</v>
      </c>
      <c r="D548" s="3" t="s">
        <v>11</v>
      </c>
      <c r="G548" s="173"/>
      <c r="I548" s="91"/>
      <c r="J548" s="179">
        <f>IF(G548&lt;&gt;0,$G$3,0)</f>
        <v>0</v>
      </c>
      <c r="O548" s="16" t="str">
        <f>IF(AND(G548&lt;&gt;0,J548=0),"STORE COUNT MISSING",IF(AND(G548=0,J548&lt;&gt;0),"STORE COUNT SHOULD BE ZERO",""))</f>
        <v/>
      </c>
      <c r="P548" s="15"/>
    </row>
    <row r="549" spans="1:16">
      <c r="B549" s="35">
        <v>3284</v>
      </c>
      <c r="C549" s="1" t="s">
        <v>7</v>
      </c>
      <c r="I549" s="116">
        <f>SUM(G546:G548)</f>
        <v>0</v>
      </c>
      <c r="J549" s="105">
        <f>IF(I549&lt;&gt;0,$G$3,0)</f>
        <v>0</v>
      </c>
      <c r="O549" s="16" t="str">
        <f>IF(AND(I549&lt;&gt;0,J549=0),"STORE COUNT MISSING",IF(AND(I549=0,J549&lt;&gt;0),"STORE COUNT SHOULD BE ZERO",""))</f>
        <v/>
      </c>
      <c r="P549" s="15"/>
    </row>
    <row r="550" spans="1:16" ht="8.25" customHeight="1">
      <c r="C550" s="3"/>
      <c r="J550" s="56"/>
      <c r="O550" s="16"/>
      <c r="P550" s="43"/>
    </row>
    <row r="551" spans="1:16">
      <c r="B551" s="35">
        <v>3289</v>
      </c>
      <c r="C551" s="1" t="s">
        <v>12</v>
      </c>
      <c r="D551" s="27"/>
      <c r="I551" s="173"/>
      <c r="J551" s="179">
        <f>IF(I551&lt;&gt;0,$G$3,0)</f>
        <v>0</v>
      </c>
      <c r="O551" s="16" t="str">
        <f>IF(AND(I551&lt;&gt;0,J551=0),"STORE COUNT MISSING",IF(AND(I551=0,J551&lt;&gt;0),"STORE COUNT SHOULD BE ZERO",""))</f>
        <v/>
      </c>
      <c r="P551" s="15"/>
    </row>
    <row r="552" spans="1:16" ht="6.75" customHeight="1">
      <c r="J552" s="106"/>
      <c r="O552" s="16"/>
      <c r="P552" s="15"/>
    </row>
    <row r="553" spans="1:16">
      <c r="A553" s="1" t="s">
        <v>13</v>
      </c>
      <c r="G553" s="93" t="s">
        <v>144</v>
      </c>
      <c r="J553" s="106"/>
      <c r="O553" s="16"/>
      <c r="P553" s="15"/>
    </row>
    <row r="554" spans="1:16">
      <c r="A554" s="1"/>
      <c r="C554" s="120">
        <v>3800</v>
      </c>
      <c r="D554" s="121" t="s">
        <v>570</v>
      </c>
      <c r="G554" s="173"/>
      <c r="I554" s="42"/>
      <c r="J554" s="179">
        <f t="shared" ref="J554:J561" si="98">IF(G554&lt;&gt;0,$G$3,0)</f>
        <v>0</v>
      </c>
      <c r="O554" s="16"/>
      <c r="P554" s="15"/>
    </row>
    <row r="555" spans="1:16">
      <c r="A555" s="1"/>
      <c r="C555" s="120">
        <v>3801</v>
      </c>
      <c r="D555" s="121" t="s">
        <v>571</v>
      </c>
      <c r="G555" s="173"/>
      <c r="I555" s="42"/>
      <c r="J555" s="179">
        <f t="shared" si="98"/>
        <v>0</v>
      </c>
      <c r="O555" s="16"/>
      <c r="P555" s="15"/>
    </row>
    <row r="556" spans="1:16">
      <c r="A556" s="1"/>
      <c r="C556" s="120">
        <v>3802</v>
      </c>
      <c r="D556" s="121" t="s">
        <v>572</v>
      </c>
      <c r="G556" s="173"/>
      <c r="I556" s="42"/>
      <c r="J556" s="179">
        <f t="shared" si="98"/>
        <v>0</v>
      </c>
      <c r="O556" s="16"/>
      <c r="P556" s="15"/>
    </row>
    <row r="557" spans="1:16">
      <c r="A557" s="1"/>
      <c r="C557" s="118">
        <v>3803</v>
      </c>
      <c r="D557" s="119" t="s">
        <v>573</v>
      </c>
      <c r="E557" s="118"/>
      <c r="G557" s="173"/>
      <c r="I557" s="42"/>
      <c r="J557" s="179">
        <f t="shared" si="98"/>
        <v>0</v>
      </c>
      <c r="O557" s="16"/>
      <c r="P557" s="15"/>
    </row>
    <row r="558" spans="1:16">
      <c r="B558" s="35">
        <v>3285</v>
      </c>
      <c r="C558" s="1" t="s">
        <v>14</v>
      </c>
      <c r="G558" s="37"/>
      <c r="I558" s="92">
        <f>SUM(G554:G557)</f>
        <v>0</v>
      </c>
      <c r="J558" s="105">
        <f t="shared" si="98"/>
        <v>0</v>
      </c>
      <c r="O558" s="16" t="str">
        <f>IF(AND(G558&lt;&gt;0,J558=0),"STORE COUNT MISSING",IF(AND(G558=0,J558&lt;&gt;0),"STORE COUNT SHOULD BE ZERO",""))</f>
        <v/>
      </c>
      <c r="P558" s="15"/>
    </row>
    <row r="559" spans="1:16">
      <c r="C559" s="21">
        <v>3286</v>
      </c>
      <c r="D559" s="7" t="s">
        <v>15</v>
      </c>
      <c r="G559" s="173"/>
      <c r="I559" s="42"/>
      <c r="J559" s="179">
        <f t="shared" si="98"/>
        <v>0</v>
      </c>
      <c r="O559" s="16" t="str">
        <f>IF(AND(G559&lt;&gt;0,J559=0),"STORE COUNT MISSING",IF(AND(G559=0,J559&lt;&gt;0),"STORE COUNT SHOULD BE ZERO",""))</f>
        <v/>
      </c>
      <c r="P559" s="15"/>
    </row>
    <row r="560" spans="1:16">
      <c r="C560" s="21">
        <v>3287</v>
      </c>
      <c r="D560" s="7" t="s">
        <v>16</v>
      </c>
      <c r="G560" s="173"/>
      <c r="I560" s="42"/>
      <c r="J560" s="179">
        <f t="shared" si="98"/>
        <v>0</v>
      </c>
      <c r="O560" s="16" t="str">
        <f>IF(AND(G560&lt;&gt;0,J560=0),"STORE COUNT MISSING",IF(AND(G560=0,J560&lt;&gt;0),"STORE COUNT SHOULD BE ZERO",""))</f>
        <v/>
      </c>
      <c r="P560" s="15"/>
    </row>
    <row r="561" spans="1:16">
      <c r="C561" s="21">
        <v>3288</v>
      </c>
      <c r="D561" s="7" t="s">
        <v>17</v>
      </c>
      <c r="G561" s="173"/>
      <c r="I561" s="42"/>
      <c r="J561" s="179">
        <f t="shared" si="98"/>
        <v>0</v>
      </c>
      <c r="O561" s="16" t="str">
        <f>IF(AND(G561&lt;&gt;0,J561=0)=TRUE,"STORE COUNT MISSING","")</f>
        <v/>
      </c>
      <c r="P561" s="15"/>
    </row>
    <row r="562" spans="1:16">
      <c r="J562" s="111"/>
      <c r="O562" s="16"/>
      <c r="P562" s="15"/>
    </row>
    <row r="563" spans="1:16">
      <c r="A563" s="2" t="s">
        <v>18</v>
      </c>
      <c r="G563" s="78" t="s">
        <v>140</v>
      </c>
      <c r="J563" s="111"/>
      <c r="O563" s="16"/>
      <c r="P563" s="15"/>
    </row>
    <row r="564" spans="1:16">
      <c r="C564" s="120">
        <v>3290</v>
      </c>
      <c r="D564" s="121" t="s">
        <v>79</v>
      </c>
      <c r="G564" s="173"/>
      <c r="I564" s="91"/>
      <c r="J564" s="179">
        <f>IF(G564&lt;&gt;0,$J$50,0)</f>
        <v>0</v>
      </c>
      <c r="O564" s="16" t="str">
        <f>IF(AND(G564&lt;&gt;0,J564=0),"STORE COUNT MISSING",IF(AND(G564=0,J564&lt;&gt;0),"STORE COUNT SHOULD BE ZERO",""))</f>
        <v/>
      </c>
      <c r="P564" s="15"/>
    </row>
    <row r="565" spans="1:16">
      <c r="C565" s="120">
        <v>3300</v>
      </c>
      <c r="D565" s="121" t="s">
        <v>80</v>
      </c>
      <c r="G565" s="173"/>
      <c r="I565" s="91"/>
      <c r="J565" s="179">
        <f>IF(G565&lt;&gt;0,$J$50,0)</f>
        <v>0</v>
      </c>
      <c r="O565" s="16" t="str">
        <f>IF(AND(G565&lt;&gt;0,J565=0),"STORE COUNT MISSING",IF(AND(G565=0,J565&lt;&gt;0),"STORE COUNT SHOULD BE ZERO",""))</f>
        <v/>
      </c>
      <c r="P565" s="15"/>
    </row>
    <row r="566" spans="1:16">
      <c r="C566" s="120">
        <v>3310</v>
      </c>
      <c r="D566" s="121" t="s">
        <v>81</v>
      </c>
      <c r="G566" s="173"/>
      <c r="I566" s="91"/>
      <c r="J566" s="179">
        <f>IF(G566&lt;&gt;0,$G$3,0)</f>
        <v>0</v>
      </c>
      <c r="O566" s="16" t="str">
        <f>IF(AND(G566&lt;&gt;0,J566=0),"STORE COUNT MISSING",IF(AND(G566=0,J566&lt;&gt;0),"STORE COUNT SHOULD BE ZERO",""))</f>
        <v/>
      </c>
      <c r="P566" s="15"/>
    </row>
    <row r="567" spans="1:16">
      <c r="C567" s="120">
        <v>3320</v>
      </c>
      <c r="D567" s="121" t="s">
        <v>82</v>
      </c>
      <c r="G567" s="173"/>
      <c r="I567" s="91"/>
      <c r="J567" s="179">
        <f>IF(G567&lt;&gt;0,$G$3,0)</f>
        <v>0</v>
      </c>
      <c r="O567" s="16" t="str">
        <f>IF(AND(G567&lt;&gt;0,J567=0),"STORE COUNT MISSING",IF(AND(G567=0,J567&lt;&gt;0),"STORE COUNT SHOULD BE ZERO",""))</f>
        <v/>
      </c>
      <c r="P567" s="15"/>
    </row>
    <row r="568" spans="1:16">
      <c r="C568" s="117">
        <v>3325</v>
      </c>
      <c r="D568" s="118" t="s">
        <v>585</v>
      </c>
      <c r="G568" s="173"/>
      <c r="I568" s="91"/>
      <c r="J568" s="179">
        <f>IF(G568&lt;&gt;0,$G$3,0)</f>
        <v>0</v>
      </c>
      <c r="O568" s="16"/>
      <c r="P568" s="15"/>
    </row>
    <row r="569" spans="1:16">
      <c r="B569" s="21">
        <v>3330</v>
      </c>
      <c r="C569" s="1" t="s">
        <v>574</v>
      </c>
      <c r="I569" s="92">
        <f>SUM(G564:G568)</f>
        <v>0</v>
      </c>
      <c r="J569" s="105">
        <f>IF(I569&lt;&gt;0,$G$3,0)</f>
        <v>0</v>
      </c>
      <c r="O569" s="16" t="str">
        <f>IF(AND(I569&lt;&gt;0,J569=0),"STORE COUNT MISSING",IF(AND(I569=0,J569&lt;&gt;0),"STORE COUNT SHOULD BE ZERO",""))</f>
        <v/>
      </c>
      <c r="P569" s="15"/>
    </row>
    <row r="570" spans="1:16">
      <c r="J570" s="106"/>
      <c r="O570" s="16"/>
      <c r="P570" s="15"/>
    </row>
    <row r="571" spans="1:16">
      <c r="A571" s="2" t="s">
        <v>19</v>
      </c>
      <c r="G571" s="78" t="s">
        <v>140</v>
      </c>
      <c r="J571" s="106"/>
      <c r="O571" s="16"/>
      <c r="P571" s="15"/>
    </row>
    <row r="572" spans="1:16">
      <c r="A572" s="2"/>
      <c r="C572" s="120">
        <v>3804</v>
      </c>
      <c r="D572" s="121" t="s">
        <v>206</v>
      </c>
      <c r="G572" s="173"/>
      <c r="I572" s="91"/>
      <c r="J572" s="179">
        <f>IF(G572&lt;&gt;0,$G$3,0)</f>
        <v>0</v>
      </c>
      <c r="O572" s="16" t="str">
        <f>IF(AND(G572&lt;&gt;0,J572=0),"STORE COUNT MISSING",IF(AND(G572=0,J572&lt;&gt;0),"STORE COUNT SHOULD BE ZERO",""))</f>
        <v/>
      </c>
      <c r="P572" s="15"/>
    </row>
    <row r="573" spans="1:16">
      <c r="A573" s="2"/>
      <c r="C573" s="120">
        <v>3805</v>
      </c>
      <c r="D573" s="121" t="s">
        <v>207</v>
      </c>
      <c r="G573" s="173"/>
      <c r="I573" s="91"/>
      <c r="J573" s="179">
        <f>IF(G573&lt;&gt;0,$G$3,0)</f>
        <v>0</v>
      </c>
      <c r="O573" s="16" t="str">
        <f>IF(AND(G573&lt;&gt;0,J573=0),"STORE COUNT MISSING",IF(AND(G573=0,J573&lt;&gt;0),"STORE COUNT SHOULD BE ZERO",""))</f>
        <v/>
      </c>
      <c r="P573" s="15"/>
    </row>
    <row r="574" spans="1:16">
      <c r="A574" s="2"/>
      <c r="C574" s="120">
        <v>3806</v>
      </c>
      <c r="D574" s="121" t="s">
        <v>575</v>
      </c>
      <c r="G574" s="173"/>
      <c r="I574" s="91"/>
      <c r="J574" s="179">
        <f>IF(G574&lt;&gt;0,$G$3,0)</f>
        <v>0</v>
      </c>
      <c r="O574" s="16" t="str">
        <f>IF(AND(G574&lt;&gt;0,J574=0),"STORE COUNT MISSING",IF(AND(G574=0,J574&lt;&gt;0),"STORE COUNT SHOULD BE ZERO",""))</f>
        <v/>
      </c>
      <c r="P574" s="15"/>
    </row>
    <row r="575" spans="1:16">
      <c r="A575" s="2"/>
      <c r="C575" s="117">
        <v>3807</v>
      </c>
      <c r="D575" s="119" t="s">
        <v>208</v>
      </c>
      <c r="E575" s="118"/>
      <c r="G575" s="173"/>
      <c r="I575" s="91"/>
      <c r="J575" s="179">
        <f>IF(G575&lt;&gt;0,$G$3,0)</f>
        <v>0</v>
      </c>
      <c r="O575" s="16" t="str">
        <f>IF(AND(G575&lt;&gt;0,J575=0),"STORE COUNT MISSING",IF(AND(G575=0,J575&lt;&gt;0),"STORE COUNT SHOULD BE ZERO",""))</f>
        <v/>
      </c>
      <c r="P575" s="15"/>
    </row>
    <row r="576" spans="1:16">
      <c r="B576" s="35">
        <v>3334</v>
      </c>
      <c r="C576" s="27" t="s">
        <v>576</v>
      </c>
      <c r="G576" s="37"/>
      <c r="I576" s="92">
        <f>SUM(G572:G575)</f>
        <v>0</v>
      </c>
      <c r="J576" s="105">
        <f>IF(I576&lt;&gt;0,$G$3,0)</f>
        <v>0</v>
      </c>
      <c r="O576" s="16" t="str">
        <f>IF(AND(I576&lt;&gt;0,J576=0),"STORE COUNT MISSING",IF(AND(I576=0,J576&lt;&gt;0),"STORE COUNT SHOULD BE ZERO",""))</f>
        <v/>
      </c>
      <c r="P576" s="15"/>
    </row>
    <row r="577" spans="1:81">
      <c r="B577" s="21">
        <v>3331</v>
      </c>
      <c r="C577" s="7" t="s">
        <v>20</v>
      </c>
      <c r="G577" s="173"/>
      <c r="I577" s="91"/>
      <c r="J577" s="179">
        <f>IF(I577&lt;&gt;0,$G$3,0)</f>
        <v>0</v>
      </c>
      <c r="O577" s="16" t="str">
        <f>IF(AND(G577&lt;&gt;0,J577=0),"STORE COUNT MISSING",IF(AND(G577=0,J577&lt;&gt;0),"STORE COUNT SHOULD BE ZERO",""))</f>
        <v/>
      </c>
      <c r="P577" s="15"/>
    </row>
    <row r="578" spans="1:81">
      <c r="B578" s="21">
        <v>3332</v>
      </c>
      <c r="C578" s="7" t="s">
        <v>21</v>
      </c>
      <c r="G578" s="173"/>
      <c r="I578" s="91"/>
      <c r="J578" s="179">
        <f>IF(I578&lt;&gt;0,$G$3,0)</f>
        <v>0</v>
      </c>
      <c r="O578" s="16" t="str">
        <f>IF(AND(G578&lt;&gt;0,J578=0),"STORE COUNT MISSING",IF(AND(G578=0,J578&lt;&gt;0),"STORE COUNT SHOULD BE ZERO",""))</f>
        <v/>
      </c>
      <c r="P578" s="15"/>
    </row>
    <row r="579" spans="1:81">
      <c r="B579" s="21">
        <v>3333</v>
      </c>
      <c r="C579" s="7" t="s">
        <v>22</v>
      </c>
      <c r="G579" s="173"/>
      <c r="I579" s="91"/>
      <c r="J579" s="179">
        <f>IF(I579&lt;&gt;0,$G$3,0)</f>
        <v>0</v>
      </c>
      <c r="O579" s="16" t="str">
        <f>IF(AND(G579&lt;&gt;0,J579=0),"STORE COUNT MISSING",IF(AND(G579=0,J579&lt;&gt;0),"STORE COUNT SHOULD BE ZERO",""))</f>
        <v/>
      </c>
      <c r="P579" s="15"/>
    </row>
    <row r="580" spans="1:81" ht="6" customHeight="1">
      <c r="J580" s="106"/>
      <c r="O580" s="16"/>
      <c r="P580" s="15"/>
    </row>
    <row r="581" spans="1:81">
      <c r="A581" s="2" t="s">
        <v>23</v>
      </c>
      <c r="J581" s="106"/>
      <c r="O581" s="16"/>
      <c r="P581" s="15"/>
    </row>
    <row r="582" spans="1:81">
      <c r="B582" s="21">
        <v>3340</v>
      </c>
      <c r="C582" s="3" t="s">
        <v>24</v>
      </c>
      <c r="I582" s="173"/>
      <c r="J582" s="181">
        <f t="shared" ref="J582:J589" si="99">IF(I582&lt;&gt;0,$G$3,0)</f>
        <v>0</v>
      </c>
      <c r="O582" s="16" t="str">
        <f t="shared" ref="O582:O589" si="100">IF(AND(I582&lt;&gt;0,J582=0),"STORE COUNT MISSING",IF(AND(I582=0,J582&lt;&gt;0),"STORE COUNT SHOULD BE ZERO",""))</f>
        <v/>
      </c>
      <c r="P582" s="15"/>
    </row>
    <row r="583" spans="1:81">
      <c r="B583" s="21">
        <v>3350</v>
      </c>
      <c r="C583" s="3" t="s">
        <v>200</v>
      </c>
      <c r="I583" s="173"/>
      <c r="J583" s="181">
        <f t="shared" si="99"/>
        <v>0</v>
      </c>
      <c r="O583" s="16" t="str">
        <f t="shared" si="100"/>
        <v/>
      </c>
      <c r="P583" s="15"/>
    </row>
    <row r="584" spans="1:81">
      <c r="B584" s="21">
        <v>3360</v>
      </c>
      <c r="C584" s="7" t="s">
        <v>25</v>
      </c>
      <c r="I584" s="173"/>
      <c r="J584" s="181">
        <f t="shared" si="99"/>
        <v>0</v>
      </c>
      <c r="O584" s="16" t="str">
        <f t="shared" si="100"/>
        <v/>
      </c>
      <c r="P584" s="15"/>
    </row>
    <row r="585" spans="1:81">
      <c r="B585" s="21">
        <v>3370</v>
      </c>
      <c r="C585" s="7" t="s">
        <v>201</v>
      </c>
      <c r="I585" s="173"/>
      <c r="J585" s="181">
        <f t="shared" si="99"/>
        <v>0</v>
      </c>
      <c r="O585" s="16" t="str">
        <f t="shared" si="100"/>
        <v/>
      </c>
      <c r="P585" s="15"/>
    </row>
    <row r="586" spans="1:81" ht="6" customHeight="1">
      <c r="I586" s="37"/>
      <c r="J586" s="112">
        <f t="shared" si="99"/>
        <v>0</v>
      </c>
      <c r="O586" s="16" t="str">
        <f t="shared" si="100"/>
        <v/>
      </c>
      <c r="P586" s="15"/>
    </row>
    <row r="587" spans="1:81">
      <c r="B587" s="21">
        <v>3600</v>
      </c>
      <c r="C587" s="7" t="s">
        <v>203</v>
      </c>
      <c r="I587" s="173"/>
      <c r="J587" s="181">
        <f t="shared" si="99"/>
        <v>0</v>
      </c>
      <c r="O587" s="16" t="str">
        <f t="shared" si="100"/>
        <v/>
      </c>
      <c r="P587" s="15"/>
    </row>
    <row r="588" spans="1:81">
      <c r="B588" s="21">
        <v>3610</v>
      </c>
      <c r="C588" s="7" t="s">
        <v>204</v>
      </c>
      <c r="I588" s="173"/>
      <c r="J588" s="181">
        <f t="shared" si="99"/>
        <v>0</v>
      </c>
      <c r="O588" s="16" t="str">
        <f t="shared" si="100"/>
        <v/>
      </c>
      <c r="P588" s="15"/>
    </row>
    <row r="589" spans="1:81">
      <c r="B589" s="184">
        <v>3620</v>
      </c>
      <c r="C589" s="185" t="s">
        <v>577</v>
      </c>
      <c r="D589" s="185"/>
      <c r="E589" s="185"/>
      <c r="I589" s="173"/>
      <c r="J589" s="181">
        <f t="shared" si="99"/>
        <v>0</v>
      </c>
      <c r="O589" s="16" t="str">
        <f t="shared" si="100"/>
        <v/>
      </c>
      <c r="P589" s="15"/>
    </row>
    <row r="590" spans="1:81" s="3" customFormat="1">
      <c r="B590" s="8"/>
      <c r="C590" s="8"/>
      <c r="D590" s="8"/>
      <c r="E590" s="2"/>
      <c r="K590" s="6"/>
      <c r="L590" s="6"/>
      <c r="N590" s="7"/>
      <c r="O590" s="16"/>
      <c r="P590" s="43"/>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c r="BP590" s="7"/>
      <c r="BQ590" s="7"/>
      <c r="BR590" s="7"/>
      <c r="BS590" s="7"/>
      <c r="BT590" s="7"/>
      <c r="BU590" s="7"/>
      <c r="BV590" s="7"/>
      <c r="BW590" s="7"/>
      <c r="BX590" s="7"/>
      <c r="BY590" s="7"/>
      <c r="BZ590" s="7"/>
      <c r="CA590" s="7"/>
      <c r="CB590" s="7"/>
      <c r="CC590" s="7"/>
    </row>
    <row r="591" spans="1:81" s="3" customFormat="1" ht="12" customHeight="1">
      <c r="B591" s="8"/>
      <c r="C591" s="8"/>
      <c r="D591" s="8"/>
      <c r="E591" s="2"/>
      <c r="G591" s="6" t="s">
        <v>178</v>
      </c>
      <c r="H591" s="4"/>
      <c r="I591" s="6" t="s">
        <v>178</v>
      </c>
      <c r="J591" s="6">
        <v>6</v>
      </c>
      <c r="K591" s="88"/>
      <c r="L591" s="88"/>
      <c r="N591" s="7"/>
      <c r="O591" s="16"/>
      <c r="P591" s="43"/>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c r="BP591" s="7"/>
      <c r="BQ591" s="7"/>
      <c r="BR591" s="7"/>
      <c r="BS591" s="7"/>
      <c r="BT591" s="7"/>
      <c r="BU591" s="7"/>
      <c r="BV591" s="7"/>
      <c r="BW591" s="7"/>
      <c r="BX591" s="7"/>
      <c r="BY591" s="7"/>
      <c r="BZ591" s="7"/>
      <c r="CA591" s="7"/>
      <c r="CB591" s="7"/>
      <c r="CC591" s="7"/>
    </row>
    <row r="592" spans="1:81" s="3" customFormat="1" ht="13.5" customHeight="1">
      <c r="A592" s="4"/>
      <c r="B592" s="4"/>
      <c r="C592" s="4"/>
      <c r="D592" s="8"/>
      <c r="E592" s="2"/>
      <c r="F592" s="8"/>
      <c r="G592" s="8"/>
      <c r="H592" s="8"/>
      <c r="I592" s="8"/>
      <c r="J592" s="20" t="s">
        <v>101</v>
      </c>
      <c r="K592" s="88"/>
      <c r="L592" s="88"/>
      <c r="N592" s="7"/>
      <c r="O592" s="89"/>
      <c r="P592" s="43"/>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c r="BP592" s="7"/>
      <c r="BQ592" s="7"/>
      <c r="BR592" s="7"/>
      <c r="BS592" s="7"/>
      <c r="BT592" s="7"/>
      <c r="BU592" s="7"/>
      <c r="BV592" s="7"/>
      <c r="BW592" s="7"/>
      <c r="BX592" s="7"/>
      <c r="BY592" s="7"/>
      <c r="BZ592" s="7"/>
      <c r="CA592" s="7"/>
      <c r="CB592" s="7"/>
      <c r="CC592" s="7"/>
    </row>
    <row r="593" spans="1:81">
      <c r="A593" s="5"/>
      <c r="B593" s="5"/>
      <c r="C593" s="5"/>
      <c r="G593" s="8"/>
      <c r="H593" s="8"/>
      <c r="I593" s="8" t="s">
        <v>137</v>
      </c>
      <c r="J593" s="20" t="s">
        <v>260</v>
      </c>
      <c r="K593" s="90"/>
      <c r="L593" s="90"/>
      <c r="O593" s="89" t="s">
        <v>164</v>
      </c>
      <c r="P593" s="43"/>
    </row>
    <row r="594" spans="1:81">
      <c r="I594" s="9" t="s">
        <v>138</v>
      </c>
      <c r="J594" s="24" t="s">
        <v>110</v>
      </c>
      <c r="O594" s="16"/>
      <c r="P594" s="15"/>
    </row>
    <row r="595" spans="1:81">
      <c r="A595" s="1" t="s">
        <v>588</v>
      </c>
      <c r="B595" s="35"/>
      <c r="I595" s="37"/>
      <c r="J595" s="39"/>
      <c r="O595" s="16"/>
      <c r="P595" s="15"/>
    </row>
    <row r="596" spans="1:81">
      <c r="B596" s="21">
        <v>3630</v>
      </c>
      <c r="C596" s="7" t="s">
        <v>26</v>
      </c>
      <c r="I596" s="173"/>
      <c r="J596" s="181">
        <f>IF(I596&lt;&gt;0,$G$3,0)</f>
        <v>0</v>
      </c>
      <c r="O596" s="16" t="str">
        <f>IF(AND(I596&lt;&gt;0,J596=0),"STORE COUNT MISSING",IF(AND(I596=0,J596&lt;&gt;0),"STORE COUNT SHOULD BE ZERO",""))</f>
        <v/>
      </c>
      <c r="P596" s="15"/>
    </row>
    <row r="597" spans="1:81">
      <c r="B597" s="21">
        <v>3640</v>
      </c>
      <c r="C597" s="7" t="s">
        <v>27</v>
      </c>
      <c r="I597" s="173"/>
      <c r="J597" s="181">
        <f>IF(I597&lt;&gt;0,$K$75,0)</f>
        <v>0</v>
      </c>
      <c r="O597" s="16" t="str">
        <f>IF(AND(I597&lt;&gt;0,J597=0),"STORE COUNT MISSING",IF(AND(I597=0,J597&lt;&gt;0),"STORE COUNT SHOULD BE ZERO",""))</f>
        <v/>
      </c>
      <c r="P597" s="15"/>
    </row>
    <row r="598" spans="1:81">
      <c r="B598" s="21">
        <v>3650</v>
      </c>
      <c r="C598" s="7" t="s">
        <v>28</v>
      </c>
      <c r="I598" s="173"/>
      <c r="J598" s="181">
        <f>IF(I598&lt;&gt;0,$J$486,0)</f>
        <v>0</v>
      </c>
      <c r="O598" s="16" t="str">
        <f>IF(AND(I598&lt;&gt;0,J598=0),"STORE COUNT MISSING",IF(AND(I598=0,J598&lt;&gt;0),"STORE COUNT SHOULD BE ZERO",""))</f>
        <v/>
      </c>
      <c r="P598" s="15"/>
    </row>
    <row r="599" spans="1:81" ht="6" customHeight="1">
      <c r="B599" s="66"/>
      <c r="C599" s="3"/>
      <c r="I599" s="37"/>
      <c r="J599" s="112"/>
      <c r="O599" s="16"/>
      <c r="P599" s="15"/>
    </row>
    <row r="600" spans="1:81">
      <c r="B600" s="21">
        <v>3730</v>
      </c>
      <c r="C600" s="3" t="s">
        <v>29</v>
      </c>
      <c r="I600" s="173"/>
      <c r="J600" s="181">
        <f>IF(I600&lt;&gt;0,$J$50,0)</f>
        <v>0</v>
      </c>
      <c r="O600" s="16" t="str">
        <f>IF(AND(I600&lt;&gt;0,J600=0),"STORE COUNT MISSING",IF(AND(I600=0,J600&lt;&gt;0),"STORE COUNT SHOULD BE ZERO",""))</f>
        <v/>
      </c>
      <c r="P600" s="15"/>
    </row>
    <row r="601" spans="1:81" ht="6" customHeight="1">
      <c r="I601" s="37"/>
      <c r="J601" s="112"/>
      <c r="O601" s="16"/>
      <c r="P601" s="15"/>
    </row>
    <row r="602" spans="1:81">
      <c r="A602" s="1" t="s">
        <v>30</v>
      </c>
      <c r="I602" s="37"/>
      <c r="J602" s="112"/>
      <c r="O602" s="16"/>
      <c r="P602" s="15"/>
    </row>
    <row r="603" spans="1:81">
      <c r="A603" s="1"/>
      <c r="B603" s="21">
        <v>3740</v>
      </c>
      <c r="C603" s="7" t="s">
        <v>589</v>
      </c>
      <c r="I603" s="173"/>
      <c r="J603" s="181">
        <f>IF(I603&lt;&gt;0,$K$75,0)</f>
        <v>0</v>
      </c>
      <c r="O603" s="16"/>
      <c r="P603" s="15"/>
    </row>
    <row r="604" spans="1:81" ht="13.2" thickBot="1">
      <c r="B604" s="21">
        <v>3750</v>
      </c>
      <c r="C604" s="7" t="s">
        <v>31</v>
      </c>
      <c r="I604" s="173"/>
      <c r="J604" s="181">
        <f>IF(I604&lt;&gt;0,$K$75,0)</f>
        <v>0</v>
      </c>
      <c r="K604" s="77"/>
      <c r="L604" s="77"/>
      <c r="O604" s="16" t="str">
        <f>IF(AND(I604&lt;&gt;0,J604=0),"STORE COUNT MISSING",IF(AND(I604=0,J604&lt;&gt;0),"STORE COUNT SHOULD BE ZERO",""))</f>
        <v/>
      </c>
      <c r="P604" s="15"/>
    </row>
    <row r="605" spans="1:81" s="3" customFormat="1" ht="13.5" thickTop="1" thickBot="1">
      <c r="A605" s="86"/>
      <c r="B605" s="72"/>
      <c r="C605" s="72"/>
      <c r="D605" s="94"/>
      <c r="E605" s="94"/>
      <c r="F605" s="98" t="s">
        <v>83</v>
      </c>
      <c r="G605" s="72"/>
      <c r="H605" s="72"/>
      <c r="I605" s="102"/>
      <c r="J605" s="102"/>
      <c r="K605" s="102"/>
      <c r="L605" s="102"/>
      <c r="M605" s="102"/>
      <c r="N605" s="102"/>
      <c r="O605" s="73"/>
      <c r="P605" s="43"/>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c r="BP605" s="7"/>
      <c r="BQ605" s="7"/>
      <c r="BR605" s="7"/>
      <c r="BS605" s="7"/>
      <c r="BT605" s="7"/>
      <c r="BU605" s="7"/>
      <c r="BV605" s="7"/>
      <c r="BW605" s="7"/>
      <c r="BX605" s="7"/>
      <c r="BY605" s="7"/>
      <c r="BZ605" s="7"/>
      <c r="CA605" s="7"/>
      <c r="CB605" s="7"/>
      <c r="CC605" s="7"/>
    </row>
    <row r="606" spans="1:81" ht="13.2" thickTop="1">
      <c r="G606" s="6" t="s">
        <v>178</v>
      </c>
      <c r="H606" s="6"/>
      <c r="I606" s="6" t="s">
        <v>178</v>
      </c>
      <c r="J606" s="6">
        <v>6</v>
      </c>
      <c r="K606" s="6"/>
      <c r="L606" s="6"/>
      <c r="O606" s="16"/>
      <c r="P606" s="43"/>
    </row>
    <row r="607" spans="1:81">
      <c r="J607" s="8" t="s">
        <v>101</v>
      </c>
      <c r="K607" s="8"/>
      <c r="L607" s="8"/>
      <c r="O607" s="16"/>
      <c r="P607" s="43"/>
    </row>
    <row r="608" spans="1:81">
      <c r="B608" s="1"/>
      <c r="G608" s="78"/>
      <c r="I608" s="78"/>
      <c r="J608" s="8" t="s">
        <v>260</v>
      </c>
      <c r="K608" s="8"/>
      <c r="L608" s="8"/>
      <c r="O608" s="89"/>
      <c r="P608" s="43"/>
    </row>
    <row r="609" spans="2:16">
      <c r="B609" s="1" t="s">
        <v>84</v>
      </c>
      <c r="G609" s="78" t="s">
        <v>144</v>
      </c>
      <c r="I609" s="78" t="s">
        <v>144</v>
      </c>
      <c r="J609" s="9" t="s">
        <v>110</v>
      </c>
      <c r="K609" s="9"/>
      <c r="L609" s="9"/>
      <c r="O609" s="89" t="s">
        <v>164</v>
      </c>
      <c r="P609" s="43"/>
    </row>
    <row r="610" spans="2:16">
      <c r="B610" s="1"/>
      <c r="C610" s="21">
        <v>3375</v>
      </c>
      <c r="D610" s="7" t="s">
        <v>578</v>
      </c>
      <c r="G610" s="173"/>
      <c r="I610" s="91"/>
      <c r="J610" s="179">
        <f>IF(G610&lt;&gt;0,$K$65,0)</f>
        <v>0</v>
      </c>
      <c r="K610" s="77"/>
      <c r="L610" s="77"/>
      <c r="O610" s="16" t="str">
        <f>IF(AND(G610&lt;&gt;0,J610=0),"STORE COUNT MISSING",IF(AND(G610=0,J610&lt;&gt;0),"STORE COUNT SHOULD BE ZERO",""))</f>
        <v/>
      </c>
      <c r="P610" s="15"/>
    </row>
    <row r="611" spans="2:16">
      <c r="B611" s="1"/>
      <c r="C611" s="21">
        <v>3376</v>
      </c>
      <c r="D611" s="7" t="s">
        <v>32</v>
      </c>
      <c r="G611" s="173"/>
      <c r="I611" s="91"/>
      <c r="J611" s="179">
        <f>IF(G611&lt;&gt;0,$G$3,0)</f>
        <v>0</v>
      </c>
      <c r="K611" s="77"/>
      <c r="L611" s="77"/>
      <c r="O611" s="16" t="str">
        <f>IF(AND(G611&lt;&gt;0,J611=0),"STORE COUNT MISSING",IF(AND(G611=0,J611&lt;&gt;0),"STORE COUNT SHOULD BE ZERO",""))</f>
        <v/>
      </c>
      <c r="P611" s="15"/>
    </row>
    <row r="612" spans="2:16">
      <c r="B612" s="1"/>
      <c r="C612" s="21">
        <v>3377</v>
      </c>
      <c r="D612" s="7" t="s">
        <v>33</v>
      </c>
      <c r="G612" s="173"/>
      <c r="I612" s="91"/>
      <c r="J612" s="179">
        <f>IF(G612&lt;&gt;0,$G$3,0)</f>
        <v>0</v>
      </c>
      <c r="K612" s="77"/>
      <c r="L612" s="77"/>
      <c r="O612" s="16" t="str">
        <f>IF(AND(G612&lt;&gt;0,J612=0),"STORE COUNT MISSING",IF(AND(G612=0,J612&lt;&gt;0),"STORE COUNT SHOULD BE ZERO",""))</f>
        <v/>
      </c>
      <c r="P612" s="15"/>
    </row>
    <row r="613" spans="2:16">
      <c r="B613" s="21">
        <v>3380</v>
      </c>
      <c r="C613" s="7" t="s">
        <v>34</v>
      </c>
      <c r="I613" s="46">
        <f>SUM(G610:G612)</f>
        <v>0</v>
      </c>
      <c r="J613" s="47">
        <f>IF(I613&lt;&gt;0,MAX(J610:J612),0)</f>
        <v>0</v>
      </c>
      <c r="O613" s="16" t="str">
        <f>IF(AND(I613&lt;&gt;0,J613=0),"STORE COUNT MISSING",IF(AND(I613=0,J613&lt;&gt;0),"STORE COUNT SHOULD BE ZERO",""))</f>
        <v/>
      </c>
      <c r="P613" s="15"/>
    </row>
    <row r="614" spans="2:16">
      <c r="B614" s="21">
        <v>3390</v>
      </c>
      <c r="C614" s="7" t="s">
        <v>35</v>
      </c>
      <c r="I614" s="173"/>
      <c r="J614" s="179">
        <f>IF(I614&lt;&gt;0,$K$412,0)</f>
        <v>0</v>
      </c>
      <c r="O614" s="16" t="str">
        <f>IF(AND(I614&lt;&gt;0,J614=0),"STORE COUNT MISSING",IF(AND(I614=0,J614&lt;&gt;0),"STORE COUNT SHOULD BE ZERO",""))</f>
        <v/>
      </c>
      <c r="P614" s="15"/>
    </row>
    <row r="615" spans="2:16">
      <c r="B615" s="21">
        <v>3400</v>
      </c>
      <c r="C615" s="7" t="s">
        <v>36</v>
      </c>
      <c r="I615" s="173"/>
      <c r="J615" s="179">
        <f>IF(I615&lt;&gt;0,$J$50,0)</f>
        <v>0</v>
      </c>
      <c r="O615" s="16" t="str">
        <f>IF(AND(I615&lt;&gt;0,J615=0),"STORE COUNT MISSING",IF(AND(I615=0,J615&lt;&gt;0),"STORE COUNT SHOULD BE ZERO",""))</f>
        <v/>
      </c>
      <c r="P615" s="15"/>
    </row>
    <row r="616" spans="2:16">
      <c r="B616" s="21">
        <v>3410</v>
      </c>
      <c r="C616" s="7" t="s">
        <v>85</v>
      </c>
      <c r="I616" s="173"/>
      <c r="J616" s="179">
        <f t="shared" ref="J616" si="101">IF(I616&lt;&gt;0,$G$3,0)</f>
        <v>0</v>
      </c>
      <c r="O616" s="16" t="str">
        <f>IF(AND(I616&lt;&gt;0,J616=0),"STORE COUNT MISSING",IF(AND(I616=0,J616&lt;&gt;0),"STORE COUNT SHOULD BE ZERO",""))</f>
        <v/>
      </c>
      <c r="P616" s="15"/>
    </row>
    <row r="617" spans="2:16">
      <c r="C617" s="21">
        <v>3412</v>
      </c>
      <c r="D617" s="3" t="s">
        <v>37</v>
      </c>
      <c r="G617" s="173"/>
      <c r="I617" s="42"/>
      <c r="J617" s="179">
        <f>IF(G617&lt;&gt;0,$G$3,0)</f>
        <v>0</v>
      </c>
      <c r="O617" s="16" t="str">
        <f>IF(AND(G617&lt;&gt;0,J617=0),"STORE COUNT MISSING",IF(AND(G617=0,J617&lt;&gt;0),"STORE COUNT SHOULD BE ZERO",""))</f>
        <v/>
      </c>
      <c r="P617" s="15"/>
    </row>
    <row r="618" spans="2:16">
      <c r="C618" s="21">
        <v>3413</v>
      </c>
      <c r="D618" s="3" t="s">
        <v>38</v>
      </c>
      <c r="G618" s="173"/>
      <c r="I618" s="42"/>
      <c r="J618" s="179">
        <f>IF(G618&lt;&gt;0,$G$3,0)</f>
        <v>0</v>
      </c>
      <c r="O618" s="16" t="str">
        <f>IF(AND(G618&lt;&gt;0,J618=0),"STORE COUNT MISSING",IF(AND(G618=0,J618&lt;&gt;0),"STORE COUNT SHOULD BE ZERO",""))</f>
        <v/>
      </c>
      <c r="P618" s="15"/>
    </row>
    <row r="619" spans="2:16">
      <c r="C619" s="21">
        <v>3414</v>
      </c>
      <c r="D619" s="3" t="s">
        <v>39</v>
      </c>
      <c r="G619" s="173"/>
      <c r="I619" s="42"/>
      <c r="J619" s="179">
        <f>IF(G619&lt;&gt;0,$G$3,0)</f>
        <v>0</v>
      </c>
      <c r="O619" s="16" t="str">
        <f>IF(AND(G619&lt;&gt;0,J619=0),"STORE COUNT MISSING",IF(AND(G619=0,J619&lt;&gt;0),"STORE COUNT SHOULD BE ZERO",""))</f>
        <v/>
      </c>
      <c r="P619" s="15"/>
    </row>
    <row r="620" spans="2:16">
      <c r="C620" s="21">
        <v>3415</v>
      </c>
      <c r="D620" s="3" t="s">
        <v>579</v>
      </c>
      <c r="G620" s="173"/>
      <c r="I620" s="42"/>
      <c r="J620" s="179">
        <f>IF(G620&lt;&gt;0,$G$3,0)</f>
        <v>0</v>
      </c>
      <c r="O620" s="16" t="str">
        <f>IF(AND(G620&lt;&gt;0,J620=0),"STORE COUNT MISSING",IF(AND(G620=0,J620&lt;&gt;0),"STORE COUNT SHOULD BE ZERO",""))</f>
        <v/>
      </c>
      <c r="P620" s="15"/>
    </row>
    <row r="621" spans="2:16">
      <c r="C621" s="21">
        <v>3416</v>
      </c>
      <c r="D621" s="3" t="s">
        <v>199</v>
      </c>
      <c r="G621" s="173"/>
      <c r="I621" s="42"/>
      <c r="J621" s="179">
        <f>IF(G621&lt;&gt;0,$G$3,0)</f>
        <v>0</v>
      </c>
      <c r="O621" s="16" t="str">
        <f>IF(AND(G621&lt;&gt;0,J621=0),"STORE COUNT MISSING",IF(AND(G621=0,J621&lt;&gt;0),"STORE COUNT SHOULD BE ZERO",""))</f>
        <v/>
      </c>
      <c r="P621" s="15"/>
    </row>
    <row r="622" spans="2:16">
      <c r="B622" s="21">
        <v>3420</v>
      </c>
      <c r="C622" s="3" t="s">
        <v>580</v>
      </c>
      <c r="I622" s="31">
        <f>SUM(G617:G619)-G620+G621</f>
        <v>0</v>
      </c>
      <c r="J622" s="47">
        <f t="shared" ref="J622:J625" si="102">IF(I622&lt;&gt;0,$G$3,0)</f>
        <v>0</v>
      </c>
      <c r="O622" s="16" t="str">
        <f>IF(AND(I622&lt;&gt;0,J622=0),"STORE COUNT MISSING",IF(AND(I622=0,J622&lt;&gt;0),"STORE COUNT SHOULD BE ZERO",""))</f>
        <v/>
      </c>
      <c r="P622" s="15"/>
    </row>
    <row r="623" spans="2:16">
      <c r="B623" s="21">
        <v>3425</v>
      </c>
      <c r="C623" s="3" t="s">
        <v>40</v>
      </c>
      <c r="I623" s="173"/>
      <c r="J623" s="179">
        <f t="shared" si="102"/>
        <v>0</v>
      </c>
      <c r="O623" s="16" t="str">
        <f>IF(AND(I623&lt;&gt;0,J623=0),"STORE COUNT MISSING",IF(AND(I623=0,J623&lt;&gt;0),"STORE COUNT SHOULD BE ZERO",""))</f>
        <v/>
      </c>
      <c r="P623" s="15"/>
    </row>
    <row r="624" spans="2:16">
      <c r="B624" s="21">
        <v>3430</v>
      </c>
      <c r="C624" s="7" t="s">
        <v>86</v>
      </c>
      <c r="I624" s="173"/>
      <c r="J624" s="179">
        <f t="shared" si="102"/>
        <v>0</v>
      </c>
      <c r="O624" s="16" t="str">
        <f>IF(AND(I624&lt;&gt;0,J624=0),"STORE COUNT MISSING",IF(AND(I624=0,J624&lt;&gt;0),"STORE COUNT SHOULD BE ZERO",""))</f>
        <v/>
      </c>
      <c r="P624" s="15"/>
    </row>
    <row r="625" spans="2:16">
      <c r="B625" s="21">
        <v>3440</v>
      </c>
      <c r="C625" s="1" t="s">
        <v>581</v>
      </c>
      <c r="I625" s="46">
        <f>SUM(I613:I616)+SUM(I622:I624)</f>
        <v>0</v>
      </c>
      <c r="J625" s="47">
        <f t="shared" si="102"/>
        <v>0</v>
      </c>
      <c r="O625" s="16" t="str">
        <f>IF(AND(I625&lt;&gt;0,J625=0),"STORE COUNT MISSING",IF(AND(I625=0,J625&lt;&gt;0),"STORE COUNT SHOULD BE ZERO",""))</f>
        <v/>
      </c>
      <c r="P625" s="15"/>
    </row>
    <row r="626" spans="2:16">
      <c r="I626" s="40"/>
      <c r="J626" s="45"/>
      <c r="O626" s="16"/>
      <c r="P626" s="15"/>
    </row>
    <row r="627" spans="2:16">
      <c r="B627" s="4" t="s">
        <v>87</v>
      </c>
      <c r="I627" s="40"/>
      <c r="J627" s="45"/>
      <c r="O627" s="16"/>
      <c r="P627" s="15"/>
    </row>
    <row r="628" spans="2:16">
      <c r="B628" s="21">
        <v>3450</v>
      </c>
      <c r="C628" s="7" t="s">
        <v>88</v>
      </c>
      <c r="I628" s="173"/>
      <c r="J628" s="179">
        <f t="shared" ref="J628:J634" si="103">IF(I628&lt;&gt;0,$G$3,0)</f>
        <v>0</v>
      </c>
      <c r="O628" s="16" t="str">
        <f t="shared" ref="O628:O635" si="104">IF(AND(I628&lt;&gt;0,J628=0),"STORE COUNT MISSING",IF(AND(I628=0,J628&lt;&gt;0),"STORE COUNT SHOULD BE ZERO",""))</f>
        <v/>
      </c>
      <c r="P628" s="15"/>
    </row>
    <row r="629" spans="2:16">
      <c r="B629" s="21">
        <v>3451</v>
      </c>
      <c r="C629" s="38" t="s">
        <v>41</v>
      </c>
      <c r="D629" s="21"/>
      <c r="I629" s="173"/>
      <c r="J629" s="179">
        <f t="shared" si="103"/>
        <v>0</v>
      </c>
      <c r="O629" s="16" t="str">
        <f t="shared" si="104"/>
        <v/>
      </c>
      <c r="P629" s="15"/>
    </row>
    <row r="630" spans="2:16">
      <c r="B630" s="21">
        <v>3452</v>
      </c>
      <c r="C630" s="38" t="s">
        <v>42</v>
      </c>
      <c r="D630" s="21"/>
      <c r="I630" s="173"/>
      <c r="J630" s="179">
        <f t="shared" si="103"/>
        <v>0</v>
      </c>
      <c r="O630" s="16" t="str">
        <f t="shared" si="104"/>
        <v/>
      </c>
      <c r="P630" s="15"/>
    </row>
    <row r="631" spans="2:16">
      <c r="B631" s="21">
        <v>3460</v>
      </c>
      <c r="C631" s="7" t="s">
        <v>89</v>
      </c>
      <c r="I631" s="173"/>
      <c r="J631" s="179">
        <f t="shared" si="103"/>
        <v>0</v>
      </c>
      <c r="O631" s="16" t="str">
        <f t="shared" si="104"/>
        <v/>
      </c>
      <c r="P631" s="15"/>
    </row>
    <row r="632" spans="2:16">
      <c r="B632" s="21">
        <v>3470</v>
      </c>
      <c r="C632" s="7" t="s">
        <v>90</v>
      </c>
      <c r="I632" s="173"/>
      <c r="J632" s="179">
        <f t="shared" si="103"/>
        <v>0</v>
      </c>
      <c r="O632" s="16" t="str">
        <f t="shared" si="104"/>
        <v/>
      </c>
      <c r="P632" s="15"/>
    </row>
    <row r="633" spans="2:16">
      <c r="B633" s="21">
        <v>3475</v>
      </c>
      <c r="C633" s="3" t="s">
        <v>43</v>
      </c>
      <c r="I633" s="173"/>
      <c r="J633" s="179">
        <f t="shared" si="103"/>
        <v>0</v>
      </c>
      <c r="O633" s="16" t="str">
        <f t="shared" si="104"/>
        <v/>
      </c>
      <c r="P633" s="15"/>
    </row>
    <row r="634" spans="2:16">
      <c r="B634" s="21">
        <v>3480</v>
      </c>
      <c r="C634" s="7" t="s">
        <v>91</v>
      </c>
      <c r="I634" s="173"/>
      <c r="J634" s="179">
        <f t="shared" si="103"/>
        <v>0</v>
      </c>
      <c r="O634" s="16" t="str">
        <f t="shared" si="104"/>
        <v/>
      </c>
      <c r="P634" s="15"/>
    </row>
    <row r="635" spans="2:16">
      <c r="B635" s="21">
        <v>3490</v>
      </c>
      <c r="C635" s="1" t="s">
        <v>582</v>
      </c>
      <c r="I635" s="46">
        <f>SUM(I628:I634)</f>
        <v>0</v>
      </c>
      <c r="J635" s="47">
        <f t="shared" ref="J635" si="105">IF(I635&lt;&gt;0,$G$3,0)</f>
        <v>0</v>
      </c>
      <c r="O635" s="16" t="str">
        <f t="shared" si="104"/>
        <v/>
      </c>
      <c r="P635" s="15"/>
    </row>
    <row r="636" spans="2:16">
      <c r="J636" s="45"/>
      <c r="O636" s="16"/>
      <c r="P636" s="43"/>
    </row>
    <row r="637" spans="2:16">
      <c r="B637" s="21">
        <v>3500</v>
      </c>
      <c r="C637" s="7" t="s">
        <v>92</v>
      </c>
      <c r="I637" s="173"/>
      <c r="J637" s="179">
        <f>IF(I637&lt;&gt;0,$G$3,0)</f>
        <v>0</v>
      </c>
      <c r="O637" s="16" t="str">
        <f>IF(AND(I637&lt;&gt;0,J637=0),"STORE COUNT MISSING",IF(AND(I637=0,J637&lt;&gt;0),"STORE COUNT SHOULD BE ZERO",""))</f>
        <v/>
      </c>
      <c r="P637" s="15"/>
    </row>
    <row r="638" spans="2:16">
      <c r="J638" s="108"/>
      <c r="O638" s="16"/>
      <c r="P638" s="43"/>
    </row>
    <row r="639" spans="2:16">
      <c r="B639" s="21">
        <v>3510</v>
      </c>
      <c r="C639" s="1" t="s">
        <v>583</v>
      </c>
      <c r="I639" s="46">
        <f>I635+I637</f>
        <v>0</v>
      </c>
      <c r="J639" s="47">
        <f>IF(I639&lt;&gt;0,$G$3,0)</f>
        <v>0</v>
      </c>
      <c r="O639" s="16" t="str">
        <f>IF(AND(I639&lt;&gt;0,J639=0),"STORE COUNT MISSING",IF(AND(I639=0,J639&lt;&gt;0),"STORE COUNT SHOULD BE ZERO",""))</f>
        <v/>
      </c>
      <c r="P639" s="15"/>
    </row>
    <row r="640" spans="2:16">
      <c r="I640" s="40"/>
      <c r="J640" s="45"/>
      <c r="O640" s="16"/>
      <c r="P640" s="43"/>
    </row>
    <row r="641" spans="1:81">
      <c r="B641" s="21" t="s">
        <v>96</v>
      </c>
      <c r="C641" s="95" t="s">
        <v>584</v>
      </c>
      <c r="D641" s="96"/>
      <c r="I641" s="31">
        <f>I625-I639</f>
        <v>0</v>
      </c>
      <c r="J641" s="45"/>
      <c r="O641" s="16" t="str">
        <f>IF(I641&lt;&gt;0,"BALANCE SHEET DIFFERENCE MUST BE ZERO","")</f>
        <v/>
      </c>
      <c r="P641" s="15"/>
    </row>
    <row r="642" spans="1:81">
      <c r="C642" s="95"/>
      <c r="D642" s="96"/>
      <c r="J642" s="45"/>
      <c r="O642" s="16"/>
      <c r="P642" s="43"/>
    </row>
    <row r="643" spans="1:81">
      <c r="B643" s="21">
        <v>3520</v>
      </c>
      <c r="C643" s="7" t="s">
        <v>93</v>
      </c>
      <c r="I643" s="173"/>
      <c r="J643" s="179">
        <f>IF(I643&lt;&gt;0,$G$3,0)</f>
        <v>0</v>
      </c>
      <c r="K643" s="77"/>
      <c r="L643" s="77"/>
      <c r="O643" s="16" t="str">
        <f>IF(AND(I643&lt;&gt;0,J643=0),"STORE COUNT MISSING",IF(AND(I643=0,J643&lt;&gt;0),"STORE COUNT SHOULD BE ZERO",""))</f>
        <v/>
      </c>
      <c r="P643" s="15"/>
    </row>
    <row r="644" spans="1:81">
      <c r="I644" s="40"/>
      <c r="J644" s="40"/>
      <c r="K644" s="40"/>
      <c r="L644" s="40"/>
      <c r="O644" s="7"/>
      <c r="P644" s="43"/>
    </row>
    <row r="645" spans="1:81" ht="13.2" thickBot="1">
      <c r="I645" s="40"/>
      <c r="J645" s="40"/>
      <c r="K645" s="40"/>
      <c r="L645" s="40"/>
      <c r="O645" s="7"/>
      <c r="P645" s="43"/>
    </row>
    <row r="646" spans="1:81" s="3" customFormat="1" ht="13.5" thickTop="1" thickBot="1">
      <c r="A646" s="86"/>
      <c r="B646" s="72"/>
      <c r="C646" s="72"/>
      <c r="D646" s="94"/>
      <c r="E646" s="94"/>
      <c r="F646" s="98" t="s">
        <v>44</v>
      </c>
      <c r="G646" s="72"/>
      <c r="H646" s="72"/>
      <c r="I646" s="102"/>
      <c r="J646" s="102"/>
      <c r="K646" s="102"/>
      <c r="L646" s="102"/>
      <c r="M646" s="102"/>
      <c r="N646" s="102"/>
      <c r="O646" s="73"/>
      <c r="P646" s="43"/>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c r="BR646" s="7"/>
      <c r="BS646" s="7"/>
      <c r="BT646" s="7"/>
      <c r="BU646" s="7"/>
      <c r="BV646" s="7"/>
      <c r="BW646" s="7"/>
      <c r="BX646" s="7"/>
      <c r="BY646" s="7"/>
      <c r="BZ646" s="7"/>
      <c r="CA646" s="7"/>
      <c r="CB646" s="7"/>
      <c r="CC646" s="7"/>
    </row>
    <row r="647" spans="1:81" ht="13.2" thickTop="1">
      <c r="E647" s="4">
        <v>1</v>
      </c>
      <c r="F647" s="4">
        <v>2</v>
      </c>
      <c r="G647" s="4">
        <v>3</v>
      </c>
      <c r="H647" s="4">
        <v>4</v>
      </c>
      <c r="I647" s="4">
        <v>5</v>
      </c>
      <c r="J647" s="4">
        <v>6</v>
      </c>
      <c r="K647" s="4"/>
      <c r="L647" s="4"/>
      <c r="O647" s="7"/>
      <c r="P647" s="43"/>
    </row>
    <row r="648" spans="1:81">
      <c r="E648" s="4"/>
      <c r="F648" s="4"/>
      <c r="G648" s="4"/>
      <c r="H648" s="4"/>
      <c r="I648" s="4"/>
      <c r="J648" s="23" t="s">
        <v>101</v>
      </c>
      <c r="K648" s="23"/>
      <c r="L648" s="23"/>
      <c r="O648" s="7"/>
      <c r="P648" s="43"/>
    </row>
    <row r="649" spans="1:81">
      <c r="E649" s="21"/>
      <c r="F649" s="21"/>
      <c r="G649" s="8" t="s">
        <v>142</v>
      </c>
      <c r="H649" s="8" t="s">
        <v>143</v>
      </c>
      <c r="I649" s="8" t="s">
        <v>116</v>
      </c>
      <c r="J649" s="8" t="s">
        <v>260</v>
      </c>
      <c r="K649" s="8"/>
      <c r="L649" s="8"/>
      <c r="O649" s="89"/>
      <c r="P649" s="43"/>
    </row>
    <row r="650" spans="1:81">
      <c r="E650" s="23"/>
      <c r="F650" s="23" t="s">
        <v>146</v>
      </c>
      <c r="G650" s="9" t="s">
        <v>147</v>
      </c>
      <c r="H650" s="9" t="s">
        <v>148</v>
      </c>
      <c r="I650" s="9" t="s">
        <v>149</v>
      </c>
      <c r="J650" s="9" t="s">
        <v>110</v>
      </c>
      <c r="K650" s="9"/>
      <c r="L650" s="9"/>
      <c r="O650" s="89" t="s">
        <v>164</v>
      </c>
      <c r="P650" s="43"/>
    </row>
    <row r="651" spans="1:81">
      <c r="A651" s="1" t="s">
        <v>45</v>
      </c>
      <c r="I651" s="40"/>
      <c r="J651" s="40"/>
      <c r="K651" s="40"/>
      <c r="L651" s="40"/>
      <c r="O651" s="7"/>
      <c r="P651" s="15"/>
    </row>
    <row r="652" spans="1:81">
      <c r="B652" s="21">
        <v>3900</v>
      </c>
      <c r="C652" s="3" t="s">
        <v>46</v>
      </c>
      <c r="F652" s="174"/>
      <c r="G652" s="174"/>
      <c r="H652" s="174"/>
      <c r="I652" s="28">
        <f>F652-G652+H652</f>
        <v>0</v>
      </c>
      <c r="J652" s="182"/>
      <c r="K652" s="49"/>
      <c r="L652" s="49"/>
      <c r="O652" s="16" t="str">
        <f>IF(AND(OR(F652&lt;&gt;0,G652&lt;&gt;0,H652&lt;&gt;0,I652&lt;&gt;0),J652=0)=TRUE,"STORE COUNT MISSING",IF(AND(AND(F652=0,G652=0,H652=0,I652=0),J652&lt;&gt;0)=TRUE,"STORE COUNT SHOULD BE ZERO",""))</f>
        <v/>
      </c>
      <c r="P652" s="15"/>
    </row>
    <row r="653" spans="1:81">
      <c r="I653" s="21"/>
      <c r="J653" s="21"/>
      <c r="K653" s="21"/>
      <c r="L653" s="21"/>
      <c r="O653" s="7"/>
      <c r="P653" s="15"/>
    </row>
    <row r="654" spans="1:81">
      <c r="I654" s="4" t="s">
        <v>178</v>
      </c>
      <c r="J654" s="4">
        <v>6</v>
      </c>
      <c r="K654" s="4"/>
      <c r="L654" s="4"/>
      <c r="O654" s="7"/>
      <c r="P654" s="15"/>
    </row>
    <row r="655" spans="1:81">
      <c r="I655" s="24" t="s">
        <v>144</v>
      </c>
      <c r="J655" s="24" t="s">
        <v>101</v>
      </c>
      <c r="K655" s="24"/>
      <c r="L655" s="24"/>
      <c r="O655" s="7"/>
      <c r="P655" s="15"/>
    </row>
    <row r="656" spans="1:81">
      <c r="B656" s="36" t="s">
        <v>47</v>
      </c>
      <c r="I656" s="21"/>
      <c r="J656" s="21"/>
      <c r="K656" s="21"/>
      <c r="L656" s="21"/>
      <c r="O656" s="7"/>
      <c r="P656" s="15"/>
    </row>
    <row r="657" spans="1:79">
      <c r="B657" s="7"/>
      <c r="C657" s="21">
        <v>3910</v>
      </c>
      <c r="D657" s="3" t="s">
        <v>48</v>
      </c>
      <c r="I657" s="170"/>
      <c r="J657" s="171">
        <f>IF(I657&lt;&gt;0,$J$630,0)</f>
        <v>0</v>
      </c>
      <c r="K657" s="39"/>
      <c r="L657" s="39"/>
      <c r="O657" s="16" t="str">
        <f>IF(AND(I657&lt;&gt;0,J657=0),"STORE COUNT MISSING",IF(AND(I657=0,J657&lt;&gt;0),"STORE COUNT SHOULD BE ZERO",""))</f>
        <v/>
      </c>
      <c r="P657" s="15"/>
    </row>
    <row r="658" spans="1:79">
      <c r="B658" s="7"/>
      <c r="C658" s="21">
        <v>3920</v>
      </c>
      <c r="D658" s="3" t="s">
        <v>49</v>
      </c>
      <c r="I658" s="170"/>
      <c r="J658" s="171">
        <f t="shared" ref="J658:J660" si="106">IF(I658&lt;&gt;0,$J$630,0)</f>
        <v>0</v>
      </c>
      <c r="K658" s="39"/>
      <c r="L658" s="39"/>
      <c r="O658" s="16" t="str">
        <f>IF(AND(I658&lt;&gt;0,J658=0),"STORE COUNT MISSING",IF(AND(I658=0,J658&lt;&gt;0),"STORE COUNT SHOULD BE ZERO",""))</f>
        <v/>
      </c>
      <c r="P658" s="15"/>
    </row>
    <row r="659" spans="1:79">
      <c r="B659" s="7"/>
      <c r="C659" s="21">
        <v>3930</v>
      </c>
      <c r="D659" s="3" t="s">
        <v>50</v>
      </c>
      <c r="I659" s="170"/>
      <c r="J659" s="171">
        <f t="shared" si="106"/>
        <v>0</v>
      </c>
      <c r="K659" s="39"/>
      <c r="L659" s="39"/>
      <c r="O659" s="16" t="str">
        <f>IF(AND(I659&lt;&gt;0,J659=0),"STORE COUNT MISSING",IF(AND(I659=0,J659&lt;&gt;0),"STORE COUNT SHOULD BE ZERO",""))</f>
        <v/>
      </c>
      <c r="P659" s="15"/>
    </row>
    <row r="660" spans="1:79">
      <c r="B660" s="7"/>
      <c r="C660" s="21">
        <v>3940</v>
      </c>
      <c r="D660" s="3" t="s">
        <v>51</v>
      </c>
      <c r="I660" s="170"/>
      <c r="J660" s="171">
        <f t="shared" si="106"/>
        <v>0</v>
      </c>
      <c r="K660" s="39"/>
      <c r="L660" s="39"/>
      <c r="O660" s="16" t="str">
        <f>IF(AND(I660&lt;&gt;0,J660=0),"STORE COUNT MISSING",IF(AND(I660=0,J660&lt;&gt;0),"STORE COUNT SHOULD BE ZERO",""))</f>
        <v/>
      </c>
      <c r="P660" s="15"/>
    </row>
    <row r="661" spans="1:79">
      <c r="B661" s="35">
        <v>3950</v>
      </c>
      <c r="C661" s="1" t="s">
        <v>52</v>
      </c>
      <c r="I661" s="46">
        <f>SUM(I657:I660)</f>
        <v>0</v>
      </c>
      <c r="J661" s="32">
        <f t="shared" ref="J661:J663" si="107">IF(I661&lt;&gt;0,$J$652,0)</f>
        <v>0</v>
      </c>
      <c r="O661" s="16" t="str">
        <f>IF(AND(I661&lt;&gt;0,J661=0),"STORE COUNT MISSING",IF(AND(I661=0,J661&lt;&gt;0),"STORE COUNT SHOULD BE ZERO",""))</f>
        <v/>
      </c>
      <c r="P661" s="15"/>
    </row>
    <row r="662" spans="1:79">
      <c r="B662" s="38"/>
      <c r="I662" s="40"/>
      <c r="J662" s="45"/>
      <c r="O662" s="7"/>
      <c r="P662" s="15"/>
    </row>
    <row r="663" spans="1:79">
      <c r="B663" s="35">
        <v>3990</v>
      </c>
      <c r="C663" s="1" t="s">
        <v>53</v>
      </c>
      <c r="D663" s="27"/>
      <c r="I663" s="46">
        <f>I652-I661</f>
        <v>0</v>
      </c>
      <c r="J663" s="32">
        <f t="shared" si="107"/>
        <v>0</v>
      </c>
      <c r="O663" s="16" t="str">
        <f>IF(AND(I663&lt;&gt;0,J663=0),"STORE COUNT MISSING",IF(AND(I663=0,J663&lt;&gt;0),"STORE COUNT SHOULD BE ZERO",""))</f>
        <v/>
      </c>
      <c r="P663" s="15"/>
    </row>
    <row r="664" spans="1:79" ht="13.2" thickBot="1">
      <c r="B664" s="7"/>
      <c r="O664" s="7"/>
      <c r="P664" s="7"/>
    </row>
    <row r="665" spans="1:79" s="127" customFormat="1" ht="15.6" thickTop="1" thickBot="1">
      <c r="A665" s="158"/>
      <c r="B665" s="159"/>
      <c r="C665" s="159"/>
      <c r="D665" s="160"/>
      <c r="E665" s="160"/>
      <c r="F665" s="161" t="s">
        <v>593</v>
      </c>
      <c r="G665" s="159"/>
      <c r="H665" s="159"/>
      <c r="I665" s="162"/>
      <c r="J665" s="162"/>
      <c r="K665" s="163"/>
      <c r="L665" s="164"/>
      <c r="M665" s="164"/>
      <c r="N665" s="164"/>
      <c r="O665" s="1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row>
    <row r="666" spans="1:79" s="127" customFormat="1" ht="15.3" thickTop="1">
      <c r="A666" s="128"/>
      <c r="B666" s="129"/>
      <c r="C666" s="129"/>
      <c r="D666" s="128"/>
      <c r="E666" s="128"/>
      <c r="F666" s="130"/>
      <c r="G666" s="129"/>
      <c r="H666" s="129"/>
      <c r="I666" s="131"/>
      <c r="J666" s="131"/>
      <c r="K666" s="132"/>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row>
    <row r="667" spans="1:79" customFormat="1" ht="13.8">
      <c r="A667" s="146">
        <v>1</v>
      </c>
      <c r="B667" s="156" t="s">
        <v>594</v>
      </c>
      <c r="C667" s="157"/>
      <c r="D667" s="142"/>
      <c r="I667" s="133"/>
      <c r="J667" s="133"/>
      <c r="K667" s="133"/>
    </row>
    <row r="668" spans="1:79" customFormat="1" ht="13.8">
      <c r="A668" s="134"/>
      <c r="B668" s="166" t="s">
        <v>595</v>
      </c>
      <c r="C668" s="167"/>
      <c r="D668" s="168"/>
      <c r="E668" s="168"/>
      <c r="F668" s="168"/>
      <c r="G668" s="168"/>
      <c r="H668" s="168"/>
      <c r="I668" s="169"/>
      <c r="J668" s="169"/>
      <c r="K668" s="133"/>
    </row>
    <row r="669" spans="1:79" customFormat="1" ht="13.8">
      <c r="A669" s="134"/>
      <c r="B669" s="166" t="s">
        <v>596</v>
      </c>
      <c r="C669" s="167"/>
      <c r="D669" s="168"/>
      <c r="E669" s="168"/>
      <c r="F669" s="168"/>
      <c r="G669" s="168"/>
      <c r="H669" s="168"/>
      <c r="I669" s="169"/>
      <c r="J669" s="169"/>
      <c r="K669" s="133"/>
    </row>
    <row r="670" spans="1:79" customFormat="1" ht="13.8">
      <c r="A670" s="134"/>
      <c r="B670" s="135"/>
      <c r="C670" s="136"/>
      <c r="D670" s="136"/>
      <c r="E670" s="261" t="s">
        <v>597</v>
      </c>
      <c r="F670" s="261"/>
      <c r="G670" s="224" t="s">
        <v>598</v>
      </c>
      <c r="H670" s="224"/>
      <c r="I670" s="261" t="s">
        <v>98</v>
      </c>
      <c r="J670" s="261"/>
      <c r="K670" s="133"/>
    </row>
    <row r="671" spans="1:79" customFormat="1" ht="13.8">
      <c r="A671" s="146">
        <v>5000</v>
      </c>
      <c r="B671" s="151" t="s">
        <v>599</v>
      </c>
      <c r="C671" s="142"/>
      <c r="D671" s="142"/>
      <c r="E671" s="262"/>
      <c r="F671" s="262"/>
      <c r="G671" s="215"/>
      <c r="H671" s="215"/>
      <c r="I671" s="263">
        <f t="shared" ref="I671:I683" si="108">SUM(E671:H671)</f>
        <v>0</v>
      </c>
      <c r="J671" s="264"/>
      <c r="K671" s="133"/>
    </row>
    <row r="672" spans="1:79" customFormat="1" ht="13.8">
      <c r="A672" s="146">
        <v>5010</v>
      </c>
      <c r="B672" s="152" t="s">
        <v>600</v>
      </c>
      <c r="C672" s="142"/>
      <c r="D672" s="142"/>
      <c r="E672" s="262"/>
      <c r="F672" s="262"/>
      <c r="G672" s="215"/>
      <c r="H672" s="215"/>
      <c r="I672" s="263">
        <f t="shared" si="108"/>
        <v>0</v>
      </c>
      <c r="J672" s="264"/>
      <c r="K672" s="133"/>
    </row>
    <row r="673" spans="1:11" customFormat="1" ht="13.8">
      <c r="A673" s="146">
        <v>5020</v>
      </c>
      <c r="B673" s="151" t="s">
        <v>601</v>
      </c>
      <c r="C673" s="142"/>
      <c r="D673" s="142"/>
      <c r="E673" s="262"/>
      <c r="F673" s="262"/>
      <c r="G673" s="215"/>
      <c r="H673" s="215"/>
      <c r="I673" s="263">
        <f t="shared" si="108"/>
        <v>0</v>
      </c>
      <c r="J673" s="264"/>
      <c r="K673" s="133"/>
    </row>
    <row r="674" spans="1:11" customFormat="1" ht="13.8">
      <c r="A674" s="151"/>
      <c r="B674" s="148"/>
      <c r="C674" s="142"/>
      <c r="D674" s="146" t="s">
        <v>602</v>
      </c>
      <c r="E674" s="263">
        <f>SUM(E671:E673)</f>
        <v>0</v>
      </c>
      <c r="F674" s="264"/>
      <c r="G674" s="225">
        <f>SUM(G671:G673)</f>
        <v>0</v>
      </c>
      <c r="H674" s="226"/>
      <c r="I674" s="263">
        <f t="shared" si="108"/>
        <v>0</v>
      </c>
      <c r="J674" s="264"/>
      <c r="K674" s="133"/>
    </row>
    <row r="675" spans="1:11" customFormat="1" ht="13.8">
      <c r="A675" s="146">
        <v>5030</v>
      </c>
      <c r="B675" s="151" t="s">
        <v>603</v>
      </c>
      <c r="C675" s="142"/>
      <c r="D675" s="142"/>
      <c r="E675" s="262"/>
      <c r="F675" s="262"/>
      <c r="G675" s="215">
        <v>0</v>
      </c>
      <c r="H675" s="215"/>
      <c r="I675" s="263">
        <f t="shared" si="108"/>
        <v>0</v>
      </c>
      <c r="J675" s="264"/>
      <c r="K675" s="133"/>
    </row>
    <row r="676" spans="1:11" customFormat="1" ht="13.8">
      <c r="A676" s="146">
        <v>5040</v>
      </c>
      <c r="B676" s="151" t="s">
        <v>604</v>
      </c>
      <c r="C676" s="142"/>
      <c r="D676" s="142"/>
      <c r="E676" s="262"/>
      <c r="F676" s="262"/>
      <c r="G676" s="215">
        <v>0</v>
      </c>
      <c r="H676" s="215"/>
      <c r="I676" s="263">
        <f t="shared" si="108"/>
        <v>0</v>
      </c>
      <c r="J676" s="264"/>
      <c r="K676" s="133"/>
    </row>
    <row r="677" spans="1:11" customFormat="1" ht="13.8">
      <c r="A677" s="146">
        <v>5050</v>
      </c>
      <c r="B677" s="152" t="s">
        <v>605</v>
      </c>
      <c r="C677" s="142"/>
      <c r="D677" s="142"/>
      <c r="E677" s="263">
        <f>+E674-E675-E676</f>
        <v>0</v>
      </c>
      <c r="F677" s="264"/>
      <c r="G677" s="225">
        <f>+G674-G675-G676</f>
        <v>0</v>
      </c>
      <c r="H677" s="226"/>
      <c r="I677" s="263">
        <f t="shared" si="108"/>
        <v>0</v>
      </c>
      <c r="J677" s="264"/>
      <c r="K677" s="133"/>
    </row>
    <row r="678" spans="1:11" customFormat="1" ht="13.8">
      <c r="A678" s="146"/>
      <c r="B678" s="148"/>
      <c r="C678" s="142"/>
      <c r="D678" s="153" t="s">
        <v>606</v>
      </c>
      <c r="E678" s="263">
        <f>+(E671+E677)/2</f>
        <v>0</v>
      </c>
      <c r="F678" s="264"/>
      <c r="G678" s="225">
        <f>+(G671+G677)/2</f>
        <v>0</v>
      </c>
      <c r="H678" s="226"/>
      <c r="I678" s="263">
        <f t="shared" si="108"/>
        <v>0</v>
      </c>
      <c r="J678" s="264"/>
      <c r="K678" s="133"/>
    </row>
    <row r="679" spans="1:11" customFormat="1" ht="13.8">
      <c r="A679" s="146">
        <v>5051</v>
      </c>
      <c r="B679" s="289" t="s">
        <v>687</v>
      </c>
      <c r="C679" s="290"/>
      <c r="D679" s="290"/>
      <c r="E679" s="291"/>
      <c r="F679" s="292"/>
      <c r="G679" s="293"/>
      <c r="H679" s="294"/>
      <c r="I679" s="263">
        <f t="shared" si="108"/>
        <v>0</v>
      </c>
      <c r="J679" s="264"/>
      <c r="K679" s="133"/>
    </row>
    <row r="680" spans="1:11" customFormat="1" ht="13.8">
      <c r="A680" s="146">
        <v>5052</v>
      </c>
      <c r="B680" s="289" t="s">
        <v>688</v>
      </c>
      <c r="C680" s="290"/>
      <c r="D680" s="290"/>
      <c r="E680" s="291"/>
      <c r="F680" s="292"/>
      <c r="G680" s="293"/>
      <c r="H680" s="294"/>
      <c r="I680" s="263">
        <f t="shared" si="108"/>
        <v>0</v>
      </c>
      <c r="J680" s="264"/>
      <c r="K680" s="133"/>
    </row>
    <row r="681" spans="1:11" customFormat="1" ht="13.8">
      <c r="A681" s="146">
        <v>5053</v>
      </c>
      <c r="B681" s="289" t="s">
        <v>689</v>
      </c>
      <c r="C681" s="290"/>
      <c r="D681" s="290"/>
      <c r="E681" s="291"/>
      <c r="F681" s="292"/>
      <c r="G681" s="293"/>
      <c r="H681" s="294"/>
      <c r="I681" s="263">
        <f t="shared" si="108"/>
        <v>0</v>
      </c>
      <c r="J681" s="264"/>
      <c r="K681" s="133"/>
    </row>
    <row r="682" spans="1:11" customFormat="1" ht="14.1">
      <c r="A682" s="146">
        <v>5054</v>
      </c>
      <c r="B682" s="289" t="s">
        <v>691</v>
      </c>
      <c r="C682" s="290"/>
      <c r="D682" s="290"/>
      <c r="E682" s="291"/>
      <c r="F682" s="292"/>
      <c r="G682" s="293"/>
      <c r="H682" s="294"/>
      <c r="I682" s="263">
        <f t="shared" si="108"/>
        <v>0</v>
      </c>
      <c r="J682" s="264"/>
      <c r="K682" s="139"/>
    </row>
    <row r="683" spans="1:11" customFormat="1" ht="14.1">
      <c r="A683" s="146">
        <v>5055</v>
      </c>
      <c r="B683" s="289" t="s">
        <v>690</v>
      </c>
      <c r="C683" s="290"/>
      <c r="D683" s="290"/>
      <c r="E683" s="291"/>
      <c r="F683" s="292"/>
      <c r="G683" s="293"/>
      <c r="H683" s="294"/>
      <c r="I683" s="263">
        <f t="shared" si="108"/>
        <v>0</v>
      </c>
      <c r="J683" s="264"/>
      <c r="K683" s="139"/>
    </row>
    <row r="684" spans="1:11" customFormat="1" ht="13.8">
      <c r="A684" s="146"/>
      <c r="B684" s="148"/>
      <c r="C684" s="142"/>
      <c r="D684" s="153"/>
      <c r="E684" s="295"/>
      <c r="F684" s="295"/>
      <c r="G684" s="295"/>
      <c r="H684" s="295"/>
      <c r="I684" s="295"/>
      <c r="J684" s="295"/>
      <c r="K684" s="133"/>
    </row>
    <row r="685" spans="1:11" customFormat="1" ht="13.8">
      <c r="A685" s="144">
        <v>3</v>
      </c>
      <c r="B685" s="145" t="s">
        <v>607</v>
      </c>
      <c r="C685" s="149"/>
      <c r="D685" s="142"/>
      <c r="G685" s="216"/>
      <c r="H685" s="216"/>
      <c r="I685" s="133"/>
      <c r="J685" s="133"/>
      <c r="K685" s="133"/>
    </row>
    <row r="686" spans="1:11" customFormat="1" ht="13.8">
      <c r="A686" s="146">
        <v>5080</v>
      </c>
      <c r="B686" s="142" t="s">
        <v>608</v>
      </c>
      <c r="C686" s="142"/>
      <c r="D686" s="142"/>
      <c r="G686" s="230">
        <v>0</v>
      </c>
      <c r="H686" s="230"/>
      <c r="I686" s="133" t="s">
        <v>686</v>
      </c>
      <c r="J686" s="133"/>
      <c r="K686" s="133"/>
    </row>
    <row r="687" spans="1:11" customFormat="1" ht="13.8">
      <c r="A687" s="146">
        <v>5090</v>
      </c>
      <c r="B687" s="142" t="s">
        <v>609</v>
      </c>
      <c r="C687" s="142"/>
      <c r="D687" s="142"/>
      <c r="G687" s="230">
        <v>0</v>
      </c>
      <c r="H687" s="230"/>
      <c r="I687" s="133" t="s">
        <v>686</v>
      </c>
      <c r="J687" s="133"/>
      <c r="K687" s="133"/>
    </row>
    <row r="688" spans="1:11" customFormat="1" ht="14.1">
      <c r="A688" s="154"/>
      <c r="C688" s="155"/>
      <c r="G688" s="137"/>
      <c r="H688" s="137"/>
      <c r="I688" s="133"/>
      <c r="J688" s="133"/>
      <c r="K688" s="133"/>
    </row>
    <row r="689" spans="1:11" customFormat="1" ht="13.8">
      <c r="A689" s="144">
        <v>4</v>
      </c>
      <c r="B689" s="145" t="s">
        <v>610</v>
      </c>
      <c r="C689" s="142"/>
      <c r="D689" s="142"/>
      <c r="E689" s="142"/>
      <c r="F689" s="142"/>
      <c r="G689" s="137"/>
      <c r="H689" s="137"/>
      <c r="I689" s="133"/>
      <c r="J689" s="133"/>
      <c r="K689" s="133"/>
    </row>
    <row r="690" spans="1:11" customFormat="1" ht="13.8">
      <c r="A690" s="146"/>
      <c r="B690" s="142" t="s">
        <v>611</v>
      </c>
      <c r="C690" s="142"/>
      <c r="D690" s="142"/>
      <c r="E690" s="142"/>
      <c r="F690" s="142"/>
      <c r="G690" s="137"/>
      <c r="H690" s="137"/>
      <c r="I690" s="133"/>
      <c r="J690" s="133"/>
      <c r="K690" s="133"/>
    </row>
    <row r="691" spans="1:11" customFormat="1" ht="13.8">
      <c r="A691" s="146">
        <v>5100</v>
      </c>
      <c r="B691" s="148"/>
      <c r="C691" s="142"/>
      <c r="D691" s="142"/>
      <c r="E691" s="142"/>
      <c r="F691" s="146" t="s">
        <v>612</v>
      </c>
      <c r="G691" s="217">
        <v>0</v>
      </c>
      <c r="H691" s="217"/>
      <c r="I691" s="133"/>
      <c r="J691" s="133"/>
      <c r="K691" s="133"/>
    </row>
    <row r="692" spans="1:11" customFormat="1" ht="13.8">
      <c r="A692" s="146">
        <v>5110</v>
      </c>
      <c r="B692" s="148"/>
      <c r="C692" s="142"/>
      <c r="D692" s="142"/>
      <c r="E692" s="142"/>
      <c r="F692" s="146" t="s">
        <v>613</v>
      </c>
      <c r="G692" s="217">
        <v>0</v>
      </c>
      <c r="H692" s="217"/>
      <c r="I692" s="133"/>
      <c r="J692" s="133"/>
      <c r="K692" s="133"/>
    </row>
    <row r="693" spans="1:11" customFormat="1" ht="13.8">
      <c r="A693" s="146"/>
      <c r="B693" s="148"/>
      <c r="C693" s="142"/>
      <c r="D693" s="149" t="s">
        <v>614</v>
      </c>
      <c r="E693" s="142"/>
      <c r="F693" s="142"/>
      <c r="G693" s="225">
        <f>+G692+G691</f>
        <v>0</v>
      </c>
      <c r="H693" s="226"/>
      <c r="I693" s="133"/>
      <c r="J693" s="133"/>
      <c r="K693" s="133"/>
    </row>
    <row r="694" spans="1:11" customFormat="1" ht="13.8">
      <c r="A694" s="134"/>
      <c r="B694" s="141"/>
      <c r="C694" s="137"/>
      <c r="D694" s="137"/>
      <c r="E694" s="137"/>
      <c r="F694" s="137"/>
      <c r="G694" s="137"/>
      <c r="H694" s="137"/>
      <c r="I694" s="138"/>
      <c r="J694" s="138"/>
      <c r="K694" s="133"/>
    </row>
    <row r="695" spans="1:11" customFormat="1" ht="13.8">
      <c r="A695" s="144">
        <v>5</v>
      </c>
      <c r="B695" s="145" t="s">
        <v>615</v>
      </c>
      <c r="C695" s="142"/>
      <c r="D695" s="142"/>
      <c r="E695" s="142"/>
      <c r="F695" s="142"/>
      <c r="G695" s="136"/>
      <c r="H695" s="136"/>
      <c r="I695" s="138"/>
      <c r="J695" s="138"/>
      <c r="K695" s="133"/>
    </row>
    <row r="696" spans="1:11" customFormat="1" ht="13.8">
      <c r="A696" s="146"/>
      <c r="B696" s="147" t="s">
        <v>616</v>
      </c>
      <c r="C696" s="142"/>
      <c r="D696" s="142"/>
      <c r="E696" s="142"/>
      <c r="F696" s="142"/>
      <c r="G696" s="227" t="s">
        <v>617</v>
      </c>
      <c r="H696" s="227"/>
      <c r="I696" s="268" t="s">
        <v>618</v>
      </c>
      <c r="J696" s="268"/>
      <c r="K696" s="133"/>
    </row>
    <row r="697" spans="1:11" customFormat="1" ht="13.8">
      <c r="A697" s="146">
        <v>5120</v>
      </c>
      <c r="B697" s="142" t="s">
        <v>619</v>
      </c>
      <c r="C697" s="142"/>
      <c r="D697" s="142"/>
      <c r="E697" s="142"/>
      <c r="F697" s="142"/>
      <c r="G697" s="218">
        <v>0</v>
      </c>
      <c r="H697" s="219"/>
      <c r="I697" s="267">
        <v>0</v>
      </c>
      <c r="J697" s="267"/>
      <c r="K697" s="133"/>
    </row>
    <row r="698" spans="1:11" customFormat="1" ht="13.8">
      <c r="A698" s="146">
        <v>5130</v>
      </c>
      <c r="B698" s="142" t="s">
        <v>620</v>
      </c>
      <c r="C698" s="142"/>
      <c r="D698" s="142"/>
      <c r="E698" s="142"/>
      <c r="F698" s="142"/>
      <c r="G698" s="230">
        <v>0</v>
      </c>
      <c r="H698" s="230"/>
      <c r="I698" s="267">
        <v>0</v>
      </c>
      <c r="J698" s="267"/>
      <c r="K698" s="133"/>
    </row>
    <row r="699" spans="1:11" customFormat="1" ht="13.8">
      <c r="A699" s="146">
        <v>5140</v>
      </c>
      <c r="B699" s="142" t="s">
        <v>621</v>
      </c>
      <c r="C699" s="142"/>
      <c r="D699" s="142"/>
      <c r="E699" s="142"/>
      <c r="F699" s="142"/>
      <c r="G699" s="230">
        <v>0</v>
      </c>
      <c r="H699" s="230"/>
      <c r="I699" s="267">
        <v>0</v>
      </c>
      <c r="J699" s="267"/>
      <c r="K699" s="133"/>
    </row>
    <row r="700" spans="1:11" customFormat="1" ht="13.8">
      <c r="A700" s="146">
        <v>5150</v>
      </c>
      <c r="B700" s="142" t="s">
        <v>622</v>
      </c>
      <c r="C700" s="142"/>
      <c r="D700" s="142"/>
      <c r="E700" s="142"/>
      <c r="F700" s="142"/>
      <c r="G700" s="230">
        <v>0</v>
      </c>
      <c r="H700" s="230"/>
      <c r="I700" s="267">
        <v>0</v>
      </c>
      <c r="J700" s="267"/>
      <c r="K700" s="133"/>
    </row>
    <row r="701" spans="1:11" customFormat="1" ht="13.8">
      <c r="A701" s="146">
        <v>5160</v>
      </c>
      <c r="B701" s="143" t="s">
        <v>623</v>
      </c>
      <c r="C701" s="142"/>
      <c r="D701" s="142"/>
      <c r="E701" s="142"/>
      <c r="F701" s="142"/>
      <c r="G701" s="230">
        <v>0</v>
      </c>
      <c r="H701" s="230"/>
      <c r="I701" s="267">
        <v>0</v>
      </c>
      <c r="J701" s="267"/>
      <c r="K701" s="133"/>
    </row>
    <row r="702" spans="1:11" customFormat="1" ht="13.8">
      <c r="A702" s="146">
        <v>5170</v>
      </c>
      <c r="B702" s="142" t="s">
        <v>624</v>
      </c>
      <c r="C702" s="142"/>
      <c r="D702" s="142"/>
      <c r="E702" s="142"/>
      <c r="F702" s="142"/>
      <c r="G702" s="230">
        <v>0</v>
      </c>
      <c r="H702" s="230"/>
      <c r="I702" s="267">
        <v>0</v>
      </c>
      <c r="J702" s="267"/>
      <c r="K702" s="133"/>
    </row>
    <row r="703" spans="1:11" customFormat="1" ht="13.8">
      <c r="A703" s="146">
        <v>5180</v>
      </c>
      <c r="B703" s="143" t="s">
        <v>625</v>
      </c>
      <c r="C703" s="142"/>
      <c r="D703" s="142"/>
      <c r="E703" s="142"/>
      <c r="F703" s="142"/>
      <c r="G703" s="230">
        <v>0</v>
      </c>
      <c r="H703" s="230"/>
      <c r="I703" s="267">
        <v>0</v>
      </c>
      <c r="J703" s="267"/>
      <c r="K703" s="133"/>
    </row>
    <row r="704" spans="1:11" customFormat="1" ht="13.8">
      <c r="A704" s="146">
        <v>5190</v>
      </c>
      <c r="B704" s="142" t="s">
        <v>626</v>
      </c>
      <c r="C704" s="142"/>
      <c r="D704" s="142"/>
      <c r="E704" s="142"/>
      <c r="F704" s="142"/>
      <c r="G704" s="230">
        <v>0</v>
      </c>
      <c r="H704" s="230"/>
      <c r="I704" s="267">
        <v>0</v>
      </c>
      <c r="J704" s="267"/>
      <c r="K704" s="133"/>
    </row>
    <row r="705" spans="1:11" customFormat="1" ht="13.8">
      <c r="A705" s="146">
        <v>5200</v>
      </c>
      <c r="B705" s="142" t="s">
        <v>627</v>
      </c>
      <c r="C705" s="142"/>
      <c r="D705" s="142"/>
      <c r="E705" s="142"/>
      <c r="F705" s="142"/>
      <c r="G705" s="230">
        <v>0</v>
      </c>
      <c r="H705" s="230"/>
      <c r="I705" s="267">
        <v>0</v>
      </c>
      <c r="J705" s="267"/>
      <c r="K705" s="133"/>
    </row>
    <row r="706" spans="1:11" customFormat="1" ht="13.8">
      <c r="A706" s="146"/>
      <c r="B706" s="148"/>
      <c r="C706" s="142"/>
      <c r="D706" s="149" t="s">
        <v>628</v>
      </c>
      <c r="E706" s="142"/>
      <c r="F706" s="142"/>
      <c r="G706" s="225">
        <f>SUM(G697:H705)</f>
        <v>0</v>
      </c>
      <c r="H706" s="226"/>
      <c r="I706" s="263">
        <f>SUM(I697:I705)</f>
        <v>0</v>
      </c>
      <c r="J706" s="264"/>
      <c r="K706" s="133"/>
    </row>
    <row r="707" spans="1:11" customFormat="1" ht="13.8">
      <c r="A707" s="146"/>
      <c r="B707" s="148"/>
      <c r="C707" s="142"/>
      <c r="D707" s="216" t="s">
        <v>629</v>
      </c>
      <c r="E707" s="142"/>
      <c r="F707" s="142"/>
      <c r="G707" s="227" t="s">
        <v>617</v>
      </c>
      <c r="H707" s="227"/>
      <c r="I707" s="268" t="s">
        <v>618</v>
      </c>
      <c r="J707" s="268"/>
      <c r="K707" s="133"/>
    </row>
    <row r="708" spans="1:11" customFormat="1" ht="12.3">
      <c r="A708" s="146">
        <v>5210</v>
      </c>
      <c r="B708" s="142" t="s">
        <v>630</v>
      </c>
      <c r="C708" s="142"/>
      <c r="D708" s="142"/>
      <c r="E708" s="142"/>
      <c r="F708" s="142"/>
      <c r="G708" s="231"/>
      <c r="H708" s="231"/>
      <c r="I708" s="269"/>
      <c r="J708" s="269"/>
      <c r="K708" s="142" t="s">
        <v>631</v>
      </c>
    </row>
    <row r="709" spans="1:11" customFormat="1" ht="12.3">
      <c r="A709" s="146">
        <v>5220</v>
      </c>
      <c r="B709" s="142" t="s">
        <v>632</v>
      </c>
      <c r="C709" s="142"/>
      <c r="D709" s="142"/>
      <c r="E709" s="142"/>
      <c r="F709" s="142"/>
      <c r="G709" s="231"/>
      <c r="H709" s="231"/>
      <c r="I709" s="269"/>
      <c r="J709" s="269"/>
      <c r="K709" s="142" t="s">
        <v>631</v>
      </c>
    </row>
    <row r="710" spans="1:11" customFormat="1" ht="12.6">
      <c r="A710" s="146"/>
      <c r="B710" s="148"/>
      <c r="C710" s="142"/>
      <c r="D710" s="149" t="s">
        <v>633</v>
      </c>
      <c r="E710" s="142"/>
      <c r="F710" s="142"/>
      <c r="G710" s="225">
        <f>+G709+G708</f>
        <v>0</v>
      </c>
      <c r="H710" s="226"/>
      <c r="I710" s="263">
        <f>+I709+I708</f>
        <v>0</v>
      </c>
      <c r="J710" s="264"/>
      <c r="K710" s="142"/>
    </row>
    <row r="711" spans="1:11" customFormat="1" ht="12.3">
      <c r="A711" s="146">
        <v>5230</v>
      </c>
      <c r="B711" s="142" t="s">
        <v>634</v>
      </c>
      <c r="C711" s="142"/>
      <c r="D711" s="142"/>
      <c r="E711" s="142"/>
      <c r="F711" s="142"/>
      <c r="G711" s="232"/>
      <c r="H711" s="232"/>
      <c r="I711" s="270"/>
      <c r="J711" s="270"/>
      <c r="K711" s="142" t="s">
        <v>631</v>
      </c>
    </row>
    <row r="712" spans="1:11" customFormat="1" ht="12.3">
      <c r="A712" s="146">
        <v>5240</v>
      </c>
      <c r="B712" s="142" t="s">
        <v>635</v>
      </c>
      <c r="C712" s="142"/>
      <c r="D712" s="142"/>
      <c r="E712" s="142"/>
      <c r="F712" s="142"/>
      <c r="G712" s="220"/>
      <c r="H712" s="220"/>
      <c r="I712" s="271"/>
      <c r="J712" s="271"/>
      <c r="K712" s="143" t="s">
        <v>636</v>
      </c>
    </row>
    <row r="713" spans="1:11" customFormat="1" ht="13.8">
      <c r="A713" s="140"/>
      <c r="B713" s="136"/>
      <c r="C713" s="136"/>
      <c r="D713" s="136"/>
      <c r="E713" s="136"/>
      <c r="F713" s="136"/>
      <c r="G713" s="136"/>
      <c r="H713" s="136"/>
      <c r="I713" s="138"/>
      <c r="J713" s="138"/>
      <c r="K713" s="133"/>
    </row>
    <row r="714" spans="1:11" customFormat="1" ht="13.8">
      <c r="A714" s="144">
        <v>6</v>
      </c>
      <c r="B714" s="145" t="s">
        <v>637</v>
      </c>
      <c r="C714" s="142"/>
      <c r="D714" s="142"/>
      <c r="E714" s="142"/>
      <c r="F714" s="142"/>
      <c r="G714" s="136"/>
      <c r="H714" s="136"/>
      <c r="I714" s="138"/>
      <c r="J714" s="138"/>
      <c r="K714" s="142"/>
    </row>
    <row r="715" spans="1:11" customFormat="1" ht="12.6">
      <c r="A715" s="146">
        <v>5250</v>
      </c>
      <c r="B715" s="142" t="s">
        <v>638</v>
      </c>
      <c r="C715" s="142"/>
      <c r="D715" s="142"/>
      <c r="E715" s="142"/>
      <c r="F715" s="142"/>
      <c r="G715" s="220"/>
      <c r="H715" s="220"/>
      <c r="I715" s="142" t="s">
        <v>639</v>
      </c>
      <c r="J715" s="142"/>
      <c r="K715" s="142"/>
    </row>
    <row r="716" spans="1:11" customFormat="1" ht="12.3">
      <c r="A716" s="146">
        <v>5260</v>
      </c>
      <c r="B716" s="143" t="s">
        <v>640</v>
      </c>
      <c r="C716" s="142"/>
      <c r="D716" s="142"/>
      <c r="E716" s="142"/>
      <c r="F716" s="142"/>
      <c r="G716" s="230">
        <v>0</v>
      </c>
      <c r="H716" s="230"/>
      <c r="I716" s="142"/>
      <c r="J716" s="142"/>
      <c r="K716" s="142"/>
    </row>
    <row r="717" spans="1:11" customFormat="1" ht="12.3">
      <c r="A717" s="146">
        <v>5270</v>
      </c>
      <c r="B717" s="142" t="s">
        <v>641</v>
      </c>
      <c r="C717" s="142"/>
      <c r="D717" s="142"/>
      <c r="E717" s="142"/>
      <c r="F717" s="146" t="s">
        <v>642</v>
      </c>
      <c r="G717" s="215">
        <v>0</v>
      </c>
      <c r="H717" s="215"/>
      <c r="I717" s="142" t="s">
        <v>643</v>
      </c>
      <c r="J717" s="142"/>
      <c r="K717" s="142"/>
    </row>
    <row r="718" spans="1:11" customFormat="1" ht="12.3">
      <c r="A718" s="146">
        <v>5280</v>
      </c>
      <c r="B718" s="142" t="s">
        <v>644</v>
      </c>
      <c r="C718" s="142"/>
      <c r="D718" s="142"/>
      <c r="E718" s="142"/>
      <c r="F718" s="142"/>
      <c r="G718" s="221">
        <v>0</v>
      </c>
      <c r="H718" s="221"/>
      <c r="I718" s="142"/>
      <c r="J718" s="142"/>
      <c r="K718" s="142"/>
    </row>
    <row r="719" spans="1:11" customFormat="1" ht="13.8">
      <c r="A719" s="146"/>
      <c r="B719" s="142"/>
      <c r="C719" s="150"/>
      <c r="D719" s="142"/>
      <c r="E719" s="142"/>
      <c r="F719" s="142"/>
      <c r="G719" s="136"/>
      <c r="H719" s="136"/>
      <c r="I719" s="133"/>
      <c r="J719" s="133"/>
      <c r="K719" s="133"/>
    </row>
    <row r="720" spans="1:11" customFormat="1" ht="13.8">
      <c r="A720" s="144">
        <v>7</v>
      </c>
      <c r="B720" s="145" t="s">
        <v>645</v>
      </c>
      <c r="C720" s="142"/>
      <c r="D720" s="142"/>
      <c r="E720" s="142"/>
      <c r="F720" s="142"/>
      <c r="G720" s="137"/>
      <c r="H720" s="137"/>
      <c r="I720" s="133"/>
      <c r="J720" s="133"/>
      <c r="K720" s="133"/>
    </row>
    <row r="721" spans="1:11" customFormat="1" ht="13.8">
      <c r="A721" s="146">
        <v>5290</v>
      </c>
      <c r="B721" s="142" t="s">
        <v>646</v>
      </c>
      <c r="C721" s="142"/>
      <c r="D721" s="142"/>
      <c r="E721" s="142"/>
      <c r="F721" s="142"/>
      <c r="G721" s="221">
        <v>0</v>
      </c>
      <c r="H721" s="221"/>
      <c r="I721" s="133"/>
      <c r="J721" s="133"/>
      <c r="K721" s="133"/>
    </row>
    <row r="722" spans="1:11" customFormat="1" ht="13.8">
      <c r="A722" s="146">
        <v>5300</v>
      </c>
      <c r="B722" s="142" t="s">
        <v>647</v>
      </c>
      <c r="C722" s="142"/>
      <c r="D722" s="142"/>
      <c r="E722" s="142"/>
      <c r="F722" s="142"/>
      <c r="G722" s="230">
        <v>0</v>
      </c>
      <c r="H722" s="230"/>
      <c r="I722" s="133"/>
      <c r="J722" s="133"/>
      <c r="K722" s="133"/>
    </row>
    <row r="723" spans="1:11" customFormat="1" ht="13.8">
      <c r="A723" s="146">
        <v>5310</v>
      </c>
      <c r="B723" s="142" t="s">
        <v>648</v>
      </c>
      <c r="C723" s="142"/>
      <c r="D723" s="142"/>
      <c r="E723" s="142"/>
      <c r="F723" s="142"/>
      <c r="G723" s="222"/>
      <c r="H723" s="223"/>
      <c r="I723" s="133" t="s">
        <v>643</v>
      </c>
      <c r="J723" s="133"/>
      <c r="K723" s="133"/>
    </row>
  </sheetData>
  <sheetProtection selectLockedCells="1"/>
  <mergeCells count="73">
    <mergeCell ref="E684:F684"/>
    <mergeCell ref="G684:H684"/>
    <mergeCell ref="I684:J684"/>
    <mergeCell ref="B681:D681"/>
    <mergeCell ref="G681:H681"/>
    <mergeCell ref="B682:D682"/>
    <mergeCell ref="G682:H682"/>
    <mergeCell ref="B683:D683"/>
    <mergeCell ref="G683:H683"/>
    <mergeCell ref="E681:F681"/>
    <mergeCell ref="I681:J681"/>
    <mergeCell ref="E682:F682"/>
    <mergeCell ref="I682:J682"/>
    <mergeCell ref="E683:F683"/>
    <mergeCell ref="I683:J683"/>
    <mergeCell ref="B679:D679"/>
    <mergeCell ref="E679:F679"/>
    <mergeCell ref="G679:H679"/>
    <mergeCell ref="I679:J679"/>
    <mergeCell ref="B680:D680"/>
    <mergeCell ref="E680:F680"/>
    <mergeCell ref="G680:H680"/>
    <mergeCell ref="I680:J680"/>
    <mergeCell ref="I711:J711"/>
    <mergeCell ref="I712:J712"/>
    <mergeCell ref="C7:G7"/>
    <mergeCell ref="C8:G8"/>
    <mergeCell ref="C9:G9"/>
    <mergeCell ref="C10:G10"/>
    <mergeCell ref="C11:G11"/>
    <mergeCell ref="C12:G12"/>
    <mergeCell ref="C13:G13"/>
    <mergeCell ref="H13:K13"/>
    <mergeCell ref="H14:K14"/>
    <mergeCell ref="H12:K12"/>
    <mergeCell ref="C14:G14"/>
    <mergeCell ref="H11:K11"/>
    <mergeCell ref="H8:K8"/>
    <mergeCell ref="H7:K7"/>
    <mergeCell ref="H9:K9"/>
    <mergeCell ref="I710:J710"/>
    <mergeCell ref="I701:J701"/>
    <mergeCell ref="I702:J702"/>
    <mergeCell ref="I703:J703"/>
    <mergeCell ref="I704:J704"/>
    <mergeCell ref="I705:J705"/>
    <mergeCell ref="I706:J706"/>
    <mergeCell ref="I707:J707"/>
    <mergeCell ref="I708:J708"/>
    <mergeCell ref="I709:J709"/>
    <mergeCell ref="I696:J696"/>
    <mergeCell ref="I697:J697"/>
    <mergeCell ref="I698:J698"/>
    <mergeCell ref="I699:J699"/>
    <mergeCell ref="I700:J700"/>
    <mergeCell ref="E676:F676"/>
    <mergeCell ref="I676:J676"/>
    <mergeCell ref="E677:F677"/>
    <mergeCell ref="I677:J677"/>
    <mergeCell ref="E678:F678"/>
    <mergeCell ref="I678:J678"/>
    <mergeCell ref="E673:F673"/>
    <mergeCell ref="I673:J673"/>
    <mergeCell ref="E674:F674"/>
    <mergeCell ref="I674:J674"/>
    <mergeCell ref="E675:F675"/>
    <mergeCell ref="I675:J675"/>
    <mergeCell ref="E670:F670"/>
    <mergeCell ref="I670:J670"/>
    <mergeCell ref="E671:F671"/>
    <mergeCell ref="I671:J671"/>
    <mergeCell ref="E672:F672"/>
    <mergeCell ref="I672:J672"/>
  </mergeCells>
  <phoneticPr fontId="3" type="noConversion"/>
  <hyperlinks>
    <hyperlink ref="H9" r:id="rId1" xr:uid="{00000000-0004-0000-0100-000000000000}"/>
    <hyperlink ref="H9:K9" r:id="rId2" display="SOIsubmissions@convenience.org" xr:uid="{00000000-0004-0000-0100-000001000000}"/>
  </hyperlinks>
  <printOptions headings="1"/>
  <pageMargins left="0.25" right="0.25" top="0.75" bottom="0.5" header="0.3" footer="0.3"/>
  <pageSetup scale="57" fitToHeight="100" orientation="landscape" r:id="rId3"/>
  <headerFooter>
    <oddHeader>&amp;C&amp;"Arial,Bold Italic"&amp;12CSX LLC - RETAIL REPORTING FORM INPUT SHEET&amp;"Arial,Regular"&amp;10 &amp;R&amp;"Arial,Italic"&amp;8&amp;D</oddHeader>
    <oddFooter>&amp;L&amp;"Arial,Italic"&amp;8&amp;F &amp;A&amp;C&amp;"Arial,Bold Italic"CSX, LLC Retail input form 4/05 - all rights reserved&amp;R&amp;"Arial,Italic"&amp;8Page &amp;P of &amp;N</oddFooter>
  </headerFooter>
  <rowBreaks count="13" manualBreakCount="13">
    <brk id="63" max="16383" man="1"/>
    <brk id="114" max="13" man="1"/>
    <brk id="162" max="13" man="1"/>
    <brk id="219" max="13" man="1"/>
    <brk id="270" max="13" man="1"/>
    <brk id="309" max="16383" man="1"/>
    <brk id="361" max="13" man="1"/>
    <brk id="414" max="16383" man="1"/>
    <brk id="471" max="13" man="1"/>
    <brk id="525" max="13" man="1"/>
    <brk id="569" max="13" man="1"/>
    <brk id="604" max="13" man="1"/>
    <brk id="664"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6" r:id="rId7" name="Option Button 2">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7" r:id="rId8" name="Option Button 3">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mc:AlternateContent xmlns:mc="http://schemas.openxmlformats.org/markup-compatibility/2006">
          <mc:Choice Requires="x14">
            <control shapeId="1028" r:id="rId9" name="Option Button 4">
              <controlPr defaultSize="0" autoFill="0" autoLine="0" autoPict="0">
                <anchor moveWithCells="1">
                  <from>
                    <xdr:col>1</xdr:col>
                    <xdr:colOff>106680</xdr:colOff>
                    <xdr:row>14</xdr:row>
                    <xdr:rowOff>0</xdr:rowOff>
                  </from>
                  <to>
                    <xdr:col>1</xdr:col>
                    <xdr:colOff>411480</xdr:colOff>
                    <xdr:row>15</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32FCB0838D8847B458DA6B4F74B58C" ma:contentTypeVersion="13" ma:contentTypeDescription="Create a new document." ma:contentTypeScope="" ma:versionID="e2a754521c9b7c2fbde817a657c94faf">
  <xsd:schema xmlns:xsd="http://www.w3.org/2001/XMLSchema" xmlns:xs="http://www.w3.org/2001/XMLSchema" xmlns:p="http://schemas.microsoft.com/office/2006/metadata/properties" xmlns:ns3="0b42ed62-0298-4077-ac4f-abf6c01c7b82" xmlns:ns4="7f6c4502-d8d7-415d-91b8-a81013ab8e3a" targetNamespace="http://schemas.microsoft.com/office/2006/metadata/properties" ma:root="true" ma:fieldsID="c6ad98bfebf1faba7496f5a737f1944a" ns3:_="" ns4:_="">
    <xsd:import namespace="0b42ed62-0298-4077-ac4f-abf6c01c7b82"/>
    <xsd:import namespace="7f6c4502-d8d7-415d-91b8-a81013ab8e3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2ed62-0298-4077-ac4f-abf6c01c7b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6c4502-d8d7-415d-91b8-a81013ab8e3a"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2AB6CF-E56F-45F4-AC41-2C51D3B660F7}">
  <ds:schemaRefs>
    <ds:schemaRef ds:uri="http://schemas.microsoft.com/sharepoint/v3/contenttype/forms"/>
  </ds:schemaRefs>
</ds:datastoreItem>
</file>

<file path=customXml/itemProps2.xml><?xml version="1.0" encoding="utf-8"?>
<ds:datastoreItem xmlns:ds="http://schemas.openxmlformats.org/officeDocument/2006/customXml" ds:itemID="{5AED8D09-A699-465B-BA5E-1C55DF616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2ed62-0298-4077-ac4f-abf6c01c7b82"/>
    <ds:schemaRef ds:uri="7f6c4502-d8d7-415d-91b8-a81013ab8e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1F21C7-45E1-4B96-983D-FFFBAAB0C6D1}">
  <ds:schemaRefs>
    <ds:schemaRef ds:uri="http://purl.org/dc/dcmitype/"/>
    <ds:schemaRef ds:uri="http://schemas.microsoft.com/office/infopath/2007/PartnerControls"/>
    <ds:schemaRef ds:uri="http://purl.org/dc/elements/1.1/"/>
    <ds:schemaRef ds:uri="http://schemas.microsoft.com/office/2006/metadata/properties"/>
    <ds:schemaRef ds:uri="7f6c4502-d8d7-415d-91b8-a81013ab8e3a"/>
    <ds:schemaRef ds:uri="http://schemas.microsoft.com/office/2006/documentManagement/types"/>
    <ds:schemaRef ds:uri="http://schemas.openxmlformats.org/package/2006/metadata/core-properties"/>
    <ds:schemaRef ds:uri="0b42ed62-0298-4077-ac4f-abf6c01c7b8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Data</vt:lpstr>
      <vt:lpstr>Line_Numbers</vt:lpstr>
      <vt:lpstr>Data!Print_Area</vt:lpstr>
      <vt:lpstr>Instructions!Print_Area</vt:lpstr>
      <vt:lpstr>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RRF Monthly Form</dc:title>
  <dc:creator>Vicki Kristoff</dc:creator>
  <dc:description>Last updated 3/22/2012 To Version 2</dc:description>
  <cp:lastModifiedBy>Chris Rapanick</cp:lastModifiedBy>
  <cp:lastPrinted>2017-01-11T19:19:25Z</cp:lastPrinted>
  <dcterms:created xsi:type="dcterms:W3CDTF">2004-05-12T21:04:58Z</dcterms:created>
  <dcterms:modified xsi:type="dcterms:W3CDTF">2025-12-01T14:39:22Z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9.4</vt:lpwstr>
  </property>
  <property fmtid="{D5CDD505-2E9C-101B-9397-08002B2CF9AE}" pid="3" name="ContentTypeId">
    <vt:lpwstr>0x0101007D32FCB0838D8847B458DA6B4F74B58C</vt:lpwstr>
  </property>
</Properties>
</file>