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nacs-my.sharepoint.com/personal/crapanick_convenience_org/Documents/Documents/SOI/2025/"/>
    </mc:Choice>
  </mc:AlternateContent>
  <xr:revisionPtr revIDLastSave="0" documentId="8_{D16D67E4-AED5-4F48-9845-6AA54F61AF7E}" xr6:coauthVersionLast="47" xr6:coauthVersionMax="47" xr10:uidLastSave="{00000000-0000-0000-0000-000000000000}"/>
  <bookViews>
    <workbookView xWindow="37320" yWindow="-120" windowWidth="29040" windowHeight="15720" tabRatio="904" activeTab="1" xr2:uid="{00000000-000D-0000-FFFF-FFFF00000000}"/>
  </bookViews>
  <sheets>
    <sheet name="Instructions" sheetId="2" r:id="rId1"/>
    <sheet name="Data" sheetId="1" r:id="rId2"/>
  </sheets>
  <definedNames>
    <definedName name="Line_Numbers">Data!$E$450:$F$2752</definedName>
    <definedName name="_xlnm.Print_Area" localSheetId="1">Data!$A$1:$N$712</definedName>
    <definedName name="_xlnm.Print_Area" localSheetId="0">Instructions!$B$2:$K$45</definedName>
    <definedName name="_xlnm.Print_Titles" localSheetId="1">Data!$1:$4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5" i="1" l="1"/>
  <c r="O575" i="1" s="1"/>
  <c r="K68" i="1" l="1"/>
  <c r="J603" i="1" l="1"/>
  <c r="J599" i="1"/>
  <c r="J593" i="1"/>
  <c r="J592" i="1"/>
  <c r="J586" i="1"/>
  <c r="J589" i="1"/>
  <c r="J587" i="1"/>
  <c r="J529" i="1"/>
  <c r="J442" i="1"/>
  <c r="J418" i="1"/>
  <c r="I490" i="1" l="1"/>
  <c r="I39" i="1"/>
  <c r="M119" i="1" l="1"/>
  <c r="N119" i="1"/>
  <c r="L119" i="1"/>
  <c r="I119" i="1"/>
  <c r="H119" i="1"/>
  <c r="G119" i="1"/>
  <c r="F119" i="1"/>
  <c r="I699" i="1" l="1"/>
  <c r="G699" i="1"/>
  <c r="I695" i="1"/>
  <c r="G695" i="1"/>
  <c r="G682" i="1"/>
  <c r="I665" i="1"/>
  <c r="I664" i="1"/>
  <c r="G663" i="1"/>
  <c r="G666" i="1" s="1"/>
  <c r="G667" i="1" s="1"/>
  <c r="E663" i="1"/>
  <c r="I662" i="1"/>
  <c r="I661" i="1"/>
  <c r="I660" i="1"/>
  <c r="E666" i="1" l="1"/>
  <c r="I666" i="1" s="1"/>
  <c r="I663" i="1"/>
  <c r="E395" i="1"/>
  <c r="E382" i="1"/>
  <c r="E372" i="1"/>
  <c r="F359" i="1"/>
  <c r="M334" i="1"/>
  <c r="G334" i="1"/>
  <c r="H334" i="1"/>
  <c r="I334" i="1"/>
  <c r="F334" i="1"/>
  <c r="F319" i="1"/>
  <c r="N276" i="1"/>
  <c r="M276" i="1"/>
  <c r="L276" i="1"/>
  <c r="G276" i="1"/>
  <c r="H276" i="1"/>
  <c r="I276" i="1"/>
  <c r="F276" i="1"/>
  <c r="N209" i="1"/>
  <c r="M209" i="1"/>
  <c r="L209" i="1"/>
  <c r="G209" i="1"/>
  <c r="H209" i="1"/>
  <c r="I209" i="1"/>
  <c r="F209" i="1"/>
  <c r="N147" i="1"/>
  <c r="M147" i="1"/>
  <c r="L147" i="1"/>
  <c r="I147" i="1"/>
  <c r="H147" i="1"/>
  <c r="G147" i="1"/>
  <c r="F147" i="1"/>
  <c r="F130" i="1"/>
  <c r="F106" i="1"/>
  <c r="F98" i="1"/>
  <c r="J80" i="1"/>
  <c r="F71" i="1"/>
  <c r="E61" i="1"/>
  <c r="E24" i="1"/>
  <c r="I624" i="1"/>
  <c r="I611" i="1"/>
  <c r="I602" i="1"/>
  <c r="I565" i="1"/>
  <c r="I558" i="1"/>
  <c r="I547" i="1"/>
  <c r="I538" i="1"/>
  <c r="I532" i="1"/>
  <c r="I502" i="1"/>
  <c r="E667" i="1" l="1"/>
  <c r="E397" i="1"/>
  <c r="E401" i="1" s="1"/>
  <c r="I614" i="1"/>
  <c r="K110" i="1"/>
  <c r="J110" i="1"/>
  <c r="I667" i="1" l="1"/>
  <c r="J649" i="1"/>
  <c r="J648" i="1"/>
  <c r="J647" i="1"/>
  <c r="J646" i="1"/>
  <c r="J632" i="1"/>
  <c r="J626" i="1"/>
  <c r="J623" i="1"/>
  <c r="J622" i="1"/>
  <c r="J621" i="1"/>
  <c r="J620" i="1"/>
  <c r="J619" i="1"/>
  <c r="J618" i="1"/>
  <c r="J617" i="1"/>
  <c r="J613" i="1"/>
  <c r="J612" i="1"/>
  <c r="J610" i="1"/>
  <c r="J609" i="1"/>
  <c r="J608" i="1"/>
  <c r="J607" i="1"/>
  <c r="J606" i="1"/>
  <c r="J605" i="1"/>
  <c r="J604" i="1"/>
  <c r="J601" i="1"/>
  <c r="J600" i="1"/>
  <c r="J585" i="1"/>
  <c r="J578" i="1"/>
  <c r="J577" i="1"/>
  <c r="J576" i="1"/>
  <c r="J574" i="1"/>
  <c r="J573" i="1"/>
  <c r="J572" i="1"/>
  <c r="J571" i="1"/>
  <c r="J561" i="1"/>
  <c r="J568" i="1"/>
  <c r="J567" i="1"/>
  <c r="J566" i="1"/>
  <c r="J564" i="1"/>
  <c r="J563" i="1"/>
  <c r="J562" i="1"/>
  <c r="J557" i="1"/>
  <c r="J556" i="1"/>
  <c r="J555" i="1"/>
  <c r="J554" i="1"/>
  <c r="J553" i="1"/>
  <c r="J550" i="1"/>
  <c r="J549" i="1"/>
  <c r="J548" i="1"/>
  <c r="J546" i="1"/>
  <c r="J545" i="1"/>
  <c r="J544" i="1"/>
  <c r="J543" i="1"/>
  <c r="J540" i="1"/>
  <c r="J537" i="1"/>
  <c r="J536" i="1"/>
  <c r="J535" i="1"/>
  <c r="J531" i="1"/>
  <c r="J530" i="1"/>
  <c r="J526" i="1"/>
  <c r="J524" i="1"/>
  <c r="J522" i="1"/>
  <c r="J520" i="1"/>
  <c r="J510" i="1"/>
  <c r="J509" i="1"/>
  <c r="J508" i="1"/>
  <c r="J507" i="1"/>
  <c r="J506" i="1"/>
  <c r="J501" i="1"/>
  <c r="J500" i="1"/>
  <c r="J499" i="1"/>
  <c r="J498" i="1"/>
  <c r="J489" i="1"/>
  <c r="J488" i="1"/>
  <c r="J487" i="1"/>
  <c r="J486" i="1"/>
  <c r="J485" i="1"/>
  <c r="J484" i="1"/>
  <c r="J483" i="1"/>
  <c r="J482" i="1"/>
  <c r="J481" i="1"/>
  <c r="J480" i="1"/>
  <c r="J479" i="1"/>
  <c r="J478" i="1"/>
  <c r="J477" i="1"/>
  <c r="J476" i="1"/>
  <c r="J475" i="1"/>
  <c r="J474" i="1"/>
  <c r="J473" i="1"/>
  <c r="J472" i="1"/>
  <c r="J465" i="1"/>
  <c r="J464" i="1"/>
  <c r="J463" i="1"/>
  <c r="J462" i="1"/>
  <c r="J461" i="1"/>
  <c r="J459" i="1"/>
  <c r="J458" i="1"/>
  <c r="J457" i="1"/>
  <c r="J448" i="1"/>
  <c r="J447" i="1"/>
  <c r="J446" i="1"/>
  <c r="J445" i="1"/>
  <c r="J443" i="1"/>
  <c r="J441" i="1"/>
  <c r="J440" i="1"/>
  <c r="J439" i="1"/>
  <c r="J438" i="1"/>
  <c r="J437" i="1"/>
  <c r="J435" i="1"/>
  <c r="J434" i="1"/>
  <c r="J433" i="1"/>
  <c r="J432" i="1"/>
  <c r="J431" i="1"/>
  <c r="J430" i="1"/>
  <c r="J429" i="1"/>
  <c r="J428" i="1"/>
  <c r="J427" i="1"/>
  <c r="J426" i="1"/>
  <c r="J425" i="1"/>
  <c r="J424" i="1"/>
  <c r="J423" i="1"/>
  <c r="J422" i="1"/>
  <c r="J420" i="1"/>
  <c r="J419" i="1"/>
  <c r="K399" i="1"/>
  <c r="K396" i="1"/>
  <c r="K394" i="1"/>
  <c r="K393" i="1"/>
  <c r="K386" i="1"/>
  <c r="K385" i="1"/>
  <c r="K384" i="1"/>
  <c r="K381" i="1"/>
  <c r="K380" i="1"/>
  <c r="K379" i="1"/>
  <c r="K378" i="1"/>
  <c r="K377" i="1"/>
  <c r="K376" i="1"/>
  <c r="K375" i="1"/>
  <c r="K374" i="1"/>
  <c r="K364" i="1"/>
  <c r="K365" i="1"/>
  <c r="K366" i="1"/>
  <c r="K367" i="1"/>
  <c r="K368" i="1"/>
  <c r="K369" i="1"/>
  <c r="K370" i="1"/>
  <c r="K371" i="1"/>
  <c r="K363" i="1"/>
  <c r="K358" i="1"/>
  <c r="K357" i="1"/>
  <c r="K356" i="1"/>
  <c r="K355" i="1"/>
  <c r="K354" i="1"/>
  <c r="K353" i="1"/>
  <c r="K297" i="1"/>
  <c r="K294" i="1"/>
  <c r="K292" i="1"/>
  <c r="K291" i="1"/>
  <c r="K290" i="1"/>
  <c r="K289" i="1"/>
  <c r="K288" i="1"/>
  <c r="K287" i="1"/>
  <c r="K286" i="1"/>
  <c r="K285" i="1"/>
  <c r="K284" i="1"/>
  <c r="K283" i="1"/>
  <c r="K282" i="1"/>
  <c r="K281" i="1"/>
  <c r="K280" i="1"/>
  <c r="K279" i="1"/>
  <c r="K278" i="1"/>
  <c r="K275" i="1"/>
  <c r="K274" i="1"/>
  <c r="K273" i="1"/>
  <c r="K272" i="1"/>
  <c r="K271" i="1"/>
  <c r="K270" i="1"/>
  <c r="K269" i="1"/>
  <c r="K268" i="1"/>
  <c r="K267" i="1"/>
  <c r="K259" i="1"/>
  <c r="K258" i="1"/>
  <c r="K257" i="1"/>
  <c r="K256" i="1"/>
  <c r="K255" i="1"/>
  <c r="K254" i="1"/>
  <c r="K253" i="1"/>
  <c r="K250" i="1"/>
  <c r="K249" i="1"/>
  <c r="K248" i="1"/>
  <c r="K247" i="1"/>
  <c r="K246" i="1"/>
  <c r="K245" i="1"/>
  <c r="K244" i="1"/>
  <c r="K243" i="1"/>
  <c r="K242" i="1"/>
  <c r="K241" i="1"/>
  <c r="K240" i="1"/>
  <c r="K239" i="1"/>
  <c r="K238" i="1"/>
  <c r="K237" i="1"/>
  <c r="K236" i="1"/>
  <c r="K233" i="1"/>
  <c r="K232" i="1"/>
  <c r="K230" i="1"/>
  <c r="K229" i="1"/>
  <c r="K228" i="1"/>
  <c r="K227" i="1"/>
  <c r="K226" i="1"/>
  <c r="K225" i="1"/>
  <c r="K224" i="1"/>
  <c r="K223" i="1"/>
  <c r="K222" i="1"/>
  <c r="K221" i="1"/>
  <c r="K218" i="1"/>
  <c r="K217" i="1"/>
  <c r="K216" i="1"/>
  <c r="K215" i="1"/>
  <c r="K214" i="1"/>
  <c r="K213" i="1"/>
  <c r="K212" i="1"/>
  <c r="K211" i="1"/>
  <c r="K208" i="1"/>
  <c r="K207" i="1"/>
  <c r="K206" i="1"/>
  <c r="K205" i="1"/>
  <c r="K204" i="1"/>
  <c r="K203" i="1"/>
  <c r="K202" i="1"/>
  <c r="K194" i="1"/>
  <c r="K193" i="1"/>
  <c r="K192" i="1"/>
  <c r="K191" i="1"/>
  <c r="K190" i="1"/>
  <c r="K189" i="1"/>
  <c r="K188" i="1"/>
  <c r="K185" i="1"/>
  <c r="K184" i="1"/>
  <c r="K183" i="1"/>
  <c r="K182" i="1"/>
  <c r="K181" i="1"/>
  <c r="K180" i="1"/>
  <c r="K177" i="1"/>
  <c r="K176" i="1"/>
  <c r="K174" i="1"/>
  <c r="K173" i="1"/>
  <c r="K172" i="1"/>
  <c r="K171" i="1"/>
  <c r="K170" i="1"/>
  <c r="K167" i="1"/>
  <c r="K166" i="1"/>
  <c r="K165" i="1"/>
  <c r="K164" i="1"/>
  <c r="K161" i="1"/>
  <c r="K159" i="1"/>
  <c r="K158" i="1"/>
  <c r="K157" i="1"/>
  <c r="K156" i="1"/>
  <c r="K155" i="1"/>
  <c r="K152" i="1"/>
  <c r="K151" i="1"/>
  <c r="K150" i="1"/>
  <c r="K149" i="1"/>
  <c r="K146" i="1"/>
  <c r="K145" i="1"/>
  <c r="K138" i="1"/>
  <c r="K139" i="1"/>
  <c r="K140" i="1"/>
  <c r="K141" i="1"/>
  <c r="K142" i="1"/>
  <c r="K143" i="1"/>
  <c r="K144" i="1"/>
  <c r="K137" i="1"/>
  <c r="K129" i="1"/>
  <c r="K128" i="1"/>
  <c r="K127" i="1"/>
  <c r="K126" i="1"/>
  <c r="K125" i="1"/>
  <c r="K124" i="1"/>
  <c r="K123" i="1"/>
  <c r="K122" i="1"/>
  <c r="K121" i="1"/>
  <c r="K118" i="1"/>
  <c r="K117" i="1"/>
  <c r="K116" i="1"/>
  <c r="K115" i="1"/>
  <c r="K114" i="1"/>
  <c r="K113" i="1"/>
  <c r="K112" i="1"/>
  <c r="K111" i="1"/>
  <c r="K72" i="1"/>
  <c r="K70" i="1"/>
  <c r="K69" i="1"/>
  <c r="K67" i="1"/>
  <c r="K66" i="1"/>
  <c r="K65" i="1"/>
  <c r="K64" i="1"/>
  <c r="K63" i="1"/>
  <c r="K60" i="1"/>
  <c r="K59" i="1"/>
  <c r="K58" i="1"/>
  <c r="K57" i="1"/>
  <c r="K56" i="1"/>
  <c r="K55" i="1"/>
  <c r="I668" i="1" l="1"/>
  <c r="K209" i="1"/>
  <c r="K334" i="1"/>
  <c r="K276" i="1"/>
  <c r="K147" i="1"/>
  <c r="K119" i="1"/>
  <c r="K90" i="1"/>
  <c r="K98" i="1"/>
  <c r="K106" i="1"/>
  <c r="K71" i="1"/>
  <c r="K61" i="1"/>
  <c r="I669" i="1" l="1"/>
  <c r="K108" i="1"/>
  <c r="K73" i="1"/>
  <c r="I670" i="1" l="1"/>
  <c r="I650" i="1"/>
  <c r="J650" i="1" s="1"/>
  <c r="O649" i="1"/>
  <c r="O648" i="1"/>
  <c r="O647" i="1"/>
  <c r="O646" i="1"/>
  <c r="I641" i="1"/>
  <c r="J547" i="1"/>
  <c r="O547" i="1" s="1"/>
  <c r="O418" i="1"/>
  <c r="N61" i="1"/>
  <c r="M61" i="1"/>
  <c r="L61" i="1"/>
  <c r="I61" i="1"/>
  <c r="H61" i="1"/>
  <c r="G61" i="1"/>
  <c r="F61" i="1"/>
  <c r="F73" i="1" s="1"/>
  <c r="I672" i="1" l="1"/>
  <c r="I671" i="1"/>
  <c r="I395" i="1"/>
  <c r="J490" i="1"/>
  <c r="F395" i="1"/>
  <c r="G395" i="1"/>
  <c r="M395" i="1"/>
  <c r="H395" i="1"/>
  <c r="I359" i="1"/>
  <c r="J532" i="1"/>
  <c r="O532" i="1" s="1"/>
  <c r="O507" i="1"/>
  <c r="O501" i="1"/>
  <c r="O509" i="1"/>
  <c r="O498" i="1"/>
  <c r="O506" i="1"/>
  <c r="O510" i="1"/>
  <c r="O422" i="1"/>
  <c r="O426" i="1"/>
  <c r="O430" i="1"/>
  <c r="O434" i="1"/>
  <c r="O448" i="1"/>
  <c r="O464" i="1"/>
  <c r="O423" i="1"/>
  <c r="O427" i="1"/>
  <c r="O431" i="1"/>
  <c r="O465" i="1"/>
  <c r="O419" i="1"/>
  <c r="O446" i="1"/>
  <c r="O438" i="1"/>
  <c r="F349" i="1"/>
  <c r="F351" i="1" s="1"/>
  <c r="F361" i="1" s="1"/>
  <c r="E28" i="1"/>
  <c r="J56" i="1"/>
  <c r="O56" i="1" s="1"/>
  <c r="J57" i="1"/>
  <c r="O57" i="1" s="1"/>
  <c r="J58" i="1"/>
  <c r="O58" i="1" s="1"/>
  <c r="J59" i="1"/>
  <c r="O59" i="1" s="1"/>
  <c r="J60" i="1"/>
  <c r="O60" i="1" s="1"/>
  <c r="G71" i="1"/>
  <c r="G73" i="1" s="1"/>
  <c r="M71" i="1"/>
  <c r="M73" i="1" s="1"/>
  <c r="J66" i="1"/>
  <c r="O66" i="1" s="1"/>
  <c r="J70" i="1"/>
  <c r="O70" i="1" s="1"/>
  <c r="H90" i="1"/>
  <c r="N90" i="1"/>
  <c r="J82" i="1"/>
  <c r="O82" i="1" s="1"/>
  <c r="J86" i="1"/>
  <c r="O86" i="1" s="1"/>
  <c r="L98" i="1"/>
  <c r="H106" i="1"/>
  <c r="N106" i="1"/>
  <c r="J102" i="1"/>
  <c r="O102" i="1" s="1"/>
  <c r="J114" i="1"/>
  <c r="O114" i="1" s="1"/>
  <c r="J118" i="1"/>
  <c r="O118" i="1" s="1"/>
  <c r="G130" i="1"/>
  <c r="M130" i="1"/>
  <c r="J124" i="1"/>
  <c r="O124" i="1" s="1"/>
  <c r="L160" i="1"/>
  <c r="G349" i="1"/>
  <c r="M349" i="1"/>
  <c r="K38" i="1"/>
  <c r="K37" i="1"/>
  <c r="K39" i="1"/>
  <c r="K41" i="1"/>
  <c r="K43" i="1"/>
  <c r="K45" i="1"/>
  <c r="J161" i="1"/>
  <c r="G168" i="1"/>
  <c r="M168" i="1"/>
  <c r="G175" i="1"/>
  <c r="M175" i="1"/>
  <c r="L186" i="1"/>
  <c r="H195" i="1"/>
  <c r="N195" i="1"/>
  <c r="L219" i="1"/>
  <c r="L231" i="1"/>
  <c r="L251" i="1"/>
  <c r="I260" i="1"/>
  <c r="I293" i="1"/>
  <c r="J291" i="1"/>
  <c r="O291" i="1" s="1"/>
  <c r="G372" i="1"/>
  <c r="M372" i="1"/>
  <c r="H382" i="1"/>
  <c r="J376" i="1"/>
  <c r="O376" i="1" s="1"/>
  <c r="J380" i="1"/>
  <c r="J386" i="1"/>
  <c r="O386" i="1" s="1"/>
  <c r="I444" i="1"/>
  <c r="J444" i="1" s="1"/>
  <c r="O444" i="1" s="1"/>
  <c r="K42" i="1"/>
  <c r="G153" i="1"/>
  <c r="M153" i="1"/>
  <c r="K40" i="1"/>
  <c r="K44" i="1"/>
  <c r="I319" i="1"/>
  <c r="I349" i="1"/>
  <c r="E299" i="1"/>
  <c r="L71" i="1"/>
  <c r="L73" i="1" s="1"/>
  <c r="J72" i="1"/>
  <c r="O72" i="1" s="1"/>
  <c r="G90" i="1"/>
  <c r="M90" i="1"/>
  <c r="I71" i="1"/>
  <c r="I73" i="1" s="1"/>
  <c r="J64" i="1"/>
  <c r="O64" i="1" s="1"/>
  <c r="J68" i="1"/>
  <c r="O68" i="1" s="1"/>
  <c r="F90" i="1"/>
  <c r="F108" i="1" s="1"/>
  <c r="L90" i="1"/>
  <c r="H71" i="1"/>
  <c r="H73" i="1" s="1"/>
  <c r="N71" i="1"/>
  <c r="N73" i="1" s="1"/>
  <c r="I90" i="1"/>
  <c r="G98" i="1"/>
  <c r="M98" i="1"/>
  <c r="J95" i="1"/>
  <c r="O95" i="1" s="1"/>
  <c r="I106" i="1"/>
  <c r="H130" i="1"/>
  <c r="N130" i="1"/>
  <c r="J123" i="1"/>
  <c r="O123" i="1" s="1"/>
  <c r="J138" i="1"/>
  <c r="H153" i="1"/>
  <c r="N153" i="1"/>
  <c r="J151" i="1"/>
  <c r="G160" i="1"/>
  <c r="M160" i="1"/>
  <c r="H168" i="1"/>
  <c r="N168" i="1"/>
  <c r="H175" i="1"/>
  <c r="N175" i="1"/>
  <c r="G186" i="1"/>
  <c r="M186" i="1"/>
  <c r="I195" i="1"/>
  <c r="G219" i="1"/>
  <c r="M219" i="1"/>
  <c r="G231" i="1"/>
  <c r="M231" i="1"/>
  <c r="G251" i="1"/>
  <c r="M251" i="1"/>
  <c r="L260" i="1"/>
  <c r="F293" i="1"/>
  <c r="L293" i="1"/>
  <c r="J297" i="1"/>
  <c r="O297" i="1" s="1"/>
  <c r="G319" i="1"/>
  <c r="M319" i="1"/>
  <c r="M359" i="1"/>
  <c r="H372" i="1"/>
  <c r="J369" i="1"/>
  <c r="I382" i="1"/>
  <c r="J375" i="1"/>
  <c r="J379" i="1"/>
  <c r="O379" i="1" s="1"/>
  <c r="J385" i="1"/>
  <c r="O385" i="1" s="1"/>
  <c r="J396" i="1"/>
  <c r="I421" i="1"/>
  <c r="I436" i="1"/>
  <c r="J436" i="1" s="1"/>
  <c r="O436" i="1" s="1"/>
  <c r="J84" i="1"/>
  <c r="J88" i="1"/>
  <c r="O88" i="1" s="1"/>
  <c r="H98" i="1"/>
  <c r="N98" i="1"/>
  <c r="L106" i="1"/>
  <c r="J104" i="1"/>
  <c r="O104" i="1" s="1"/>
  <c r="J112" i="1"/>
  <c r="O112" i="1" s="1"/>
  <c r="J116" i="1"/>
  <c r="O116" i="1" s="1"/>
  <c r="I130" i="1"/>
  <c r="J142" i="1"/>
  <c r="I153" i="1"/>
  <c r="H160" i="1"/>
  <c r="N160" i="1"/>
  <c r="I168" i="1"/>
  <c r="I175" i="1"/>
  <c r="H186" i="1"/>
  <c r="N186" i="1"/>
  <c r="F195" i="1"/>
  <c r="L195" i="1"/>
  <c r="H219" i="1"/>
  <c r="N219" i="1"/>
  <c r="H231" i="1"/>
  <c r="N231" i="1"/>
  <c r="H251" i="1"/>
  <c r="N251" i="1"/>
  <c r="G260" i="1"/>
  <c r="M260" i="1"/>
  <c r="G293" i="1"/>
  <c r="M293" i="1"/>
  <c r="J294" i="1"/>
  <c r="H319" i="1"/>
  <c r="H349" i="1"/>
  <c r="H359" i="1"/>
  <c r="I372" i="1"/>
  <c r="F382" i="1"/>
  <c r="J378" i="1"/>
  <c r="O378" i="1" s="1"/>
  <c r="J384" i="1"/>
  <c r="J394" i="1"/>
  <c r="I449" i="1"/>
  <c r="I98" i="1"/>
  <c r="J93" i="1"/>
  <c r="O93" i="1" s="1"/>
  <c r="J97" i="1"/>
  <c r="O97" i="1" s="1"/>
  <c r="G106" i="1"/>
  <c r="M106" i="1"/>
  <c r="L130" i="1"/>
  <c r="J125" i="1"/>
  <c r="O125" i="1" s="1"/>
  <c r="J146" i="1"/>
  <c r="F153" i="1"/>
  <c r="L153" i="1"/>
  <c r="J156" i="1"/>
  <c r="L168" i="1"/>
  <c r="F175" i="1"/>
  <c r="L175" i="1"/>
  <c r="I186" i="1"/>
  <c r="G195" i="1"/>
  <c r="M195" i="1"/>
  <c r="I219" i="1"/>
  <c r="I231" i="1"/>
  <c r="I251" i="1"/>
  <c r="H260" i="1"/>
  <c r="N260" i="1"/>
  <c r="H293" i="1"/>
  <c r="N293" i="1"/>
  <c r="J292" i="1"/>
  <c r="F372" i="1"/>
  <c r="J371" i="1"/>
  <c r="G382" i="1"/>
  <c r="M382" i="1"/>
  <c r="J377" i="1"/>
  <c r="O377" i="1" s="1"/>
  <c r="J381" i="1"/>
  <c r="O381" i="1" s="1"/>
  <c r="J393" i="1"/>
  <c r="O437" i="1"/>
  <c r="O489" i="1"/>
  <c r="O479" i="1"/>
  <c r="O488" i="1"/>
  <c r="O475" i="1"/>
  <c r="O483" i="1"/>
  <c r="O487" i="1"/>
  <c r="O500" i="1"/>
  <c r="O520" i="1"/>
  <c r="O3" i="1"/>
  <c r="O566" i="1"/>
  <c r="O577" i="1"/>
  <c r="O536" i="1"/>
  <c r="O606" i="1"/>
  <c r="O620" i="1"/>
  <c r="O561" i="1"/>
  <c r="O572" i="1"/>
  <c r="O587" i="1"/>
  <c r="O530" i="1"/>
  <c r="O562" i="1"/>
  <c r="O610" i="1"/>
  <c r="O603" i="1"/>
  <c r="O607" i="1"/>
  <c r="O632" i="1"/>
  <c r="K30" i="1"/>
  <c r="K33" i="1"/>
  <c r="F24" i="1"/>
  <c r="K21" i="1"/>
  <c r="F32" i="1"/>
  <c r="K29" i="1"/>
  <c r="K23" i="1"/>
  <c r="K27" i="1"/>
  <c r="K22" i="1"/>
  <c r="K34" i="1"/>
  <c r="F28" i="1"/>
  <c r="K25" i="1"/>
  <c r="K26" i="1"/>
  <c r="K31" i="1"/>
  <c r="E32" i="1"/>
  <c r="K46" i="1"/>
  <c r="I47" i="1"/>
  <c r="O47" i="1" s="1"/>
  <c r="J128" i="1"/>
  <c r="J139" i="1"/>
  <c r="J143" i="1"/>
  <c r="J152" i="1"/>
  <c r="J157" i="1"/>
  <c r="J55" i="1"/>
  <c r="J63" i="1"/>
  <c r="J65" i="1"/>
  <c r="J67" i="1"/>
  <c r="J69" i="1"/>
  <c r="J81" i="1"/>
  <c r="J83" i="1"/>
  <c r="J85" i="1"/>
  <c r="J87" i="1"/>
  <c r="J89" i="1"/>
  <c r="J92" i="1"/>
  <c r="J94" i="1"/>
  <c r="J96" i="1"/>
  <c r="J101" i="1"/>
  <c r="J103" i="1"/>
  <c r="J105" i="1"/>
  <c r="J107" i="1"/>
  <c r="J111" i="1"/>
  <c r="J113" i="1"/>
  <c r="J115" i="1"/>
  <c r="J117" i="1"/>
  <c r="J122" i="1"/>
  <c r="J126" i="1"/>
  <c r="J129" i="1"/>
  <c r="O129" i="1" s="1"/>
  <c r="J140" i="1"/>
  <c r="J144" i="1"/>
  <c r="I160" i="1"/>
  <c r="J158" i="1"/>
  <c r="J127" i="1"/>
  <c r="J141" i="1"/>
  <c r="J145" i="1"/>
  <c r="J150" i="1"/>
  <c r="J155" i="1"/>
  <c r="J159" i="1"/>
  <c r="J100" i="1"/>
  <c r="J121" i="1"/>
  <c r="J165" i="1"/>
  <c r="J167" i="1"/>
  <c r="J170" i="1"/>
  <c r="J172" i="1"/>
  <c r="J174" i="1"/>
  <c r="J176" i="1"/>
  <c r="J181" i="1"/>
  <c r="J183" i="1"/>
  <c r="J185" i="1"/>
  <c r="J188" i="1"/>
  <c r="J190" i="1"/>
  <c r="J192" i="1"/>
  <c r="J194" i="1"/>
  <c r="J202" i="1"/>
  <c r="J204" i="1"/>
  <c r="J206" i="1"/>
  <c r="J208" i="1"/>
  <c r="J211" i="1"/>
  <c r="J213" i="1"/>
  <c r="J215" i="1"/>
  <c r="J217" i="1"/>
  <c r="F219" i="1"/>
  <c r="J222" i="1"/>
  <c r="J224" i="1"/>
  <c r="J226" i="1"/>
  <c r="J228" i="1"/>
  <c r="J230" i="1"/>
  <c r="J232" i="1"/>
  <c r="J237" i="1"/>
  <c r="J239" i="1"/>
  <c r="J241" i="1"/>
  <c r="J243" i="1"/>
  <c r="J245" i="1"/>
  <c r="J247" i="1"/>
  <c r="J249" i="1"/>
  <c r="F251" i="1"/>
  <c r="J254" i="1"/>
  <c r="J256" i="1"/>
  <c r="J258" i="1"/>
  <c r="F260" i="1"/>
  <c r="J268" i="1"/>
  <c r="J270" i="1"/>
  <c r="J272" i="1"/>
  <c r="J274" i="1"/>
  <c r="J279" i="1"/>
  <c r="J280" i="1"/>
  <c r="J281" i="1"/>
  <c r="J289" i="1"/>
  <c r="J290" i="1"/>
  <c r="O290" i="1" s="1"/>
  <c r="J149" i="1"/>
  <c r="F160" i="1"/>
  <c r="J287" i="1"/>
  <c r="J288" i="1"/>
  <c r="J164" i="1"/>
  <c r="J166" i="1"/>
  <c r="F168" i="1"/>
  <c r="J171" i="1"/>
  <c r="J173" i="1"/>
  <c r="J177" i="1"/>
  <c r="J180" i="1"/>
  <c r="J182" i="1"/>
  <c r="J184" i="1"/>
  <c r="F186" i="1"/>
  <c r="J189" i="1"/>
  <c r="J191" i="1"/>
  <c r="J193" i="1"/>
  <c r="J203" i="1"/>
  <c r="J205" i="1"/>
  <c r="O205" i="1" s="1"/>
  <c r="J207" i="1"/>
  <c r="J212" i="1"/>
  <c r="J214" i="1"/>
  <c r="J216" i="1"/>
  <c r="J218" i="1"/>
  <c r="J221" i="1"/>
  <c r="J223" i="1"/>
  <c r="J225" i="1"/>
  <c r="J227" i="1"/>
  <c r="J229" i="1"/>
  <c r="F231" i="1"/>
  <c r="J233" i="1"/>
  <c r="J236" i="1"/>
  <c r="J238" i="1"/>
  <c r="J240" i="1"/>
  <c r="J242" i="1"/>
  <c r="J244" i="1"/>
  <c r="J246" i="1"/>
  <c r="J248" i="1"/>
  <c r="J250" i="1"/>
  <c r="J253" i="1"/>
  <c r="J255" i="1"/>
  <c r="J257" i="1"/>
  <c r="J259" i="1"/>
  <c r="J267" i="1"/>
  <c r="J269" i="1"/>
  <c r="J271" i="1"/>
  <c r="J273" i="1"/>
  <c r="J275" i="1"/>
  <c r="J278" i="1"/>
  <c r="J285" i="1"/>
  <c r="J286" i="1"/>
  <c r="J137" i="1"/>
  <c r="J283" i="1"/>
  <c r="J308" i="1"/>
  <c r="O308" i="1" s="1"/>
  <c r="J312" i="1"/>
  <c r="O312" i="1" s="1"/>
  <c r="J316" i="1"/>
  <c r="O316" i="1" s="1"/>
  <c r="J321" i="1"/>
  <c r="J325" i="1"/>
  <c r="O325" i="1" s="1"/>
  <c r="J329" i="1"/>
  <c r="O329" i="1" s="1"/>
  <c r="J333" i="1"/>
  <c r="O333" i="1" s="1"/>
  <c r="J338" i="1"/>
  <c r="O338" i="1" s="1"/>
  <c r="J342" i="1"/>
  <c r="O342" i="1" s="1"/>
  <c r="J346" i="1"/>
  <c r="O346" i="1" s="1"/>
  <c r="J350" i="1"/>
  <c r="J356" i="1"/>
  <c r="O356" i="1" s="1"/>
  <c r="G359" i="1"/>
  <c r="J360" i="1"/>
  <c r="O360" i="1" s="1"/>
  <c r="J282" i="1"/>
  <c r="J284" i="1"/>
  <c r="J309" i="1"/>
  <c r="O309" i="1" s="1"/>
  <c r="J313" i="1"/>
  <c r="O313" i="1" s="1"/>
  <c r="J317" i="1"/>
  <c r="O317" i="1" s="1"/>
  <c r="J322" i="1"/>
  <c r="O322" i="1" s="1"/>
  <c r="J326" i="1"/>
  <c r="O326" i="1" s="1"/>
  <c r="J330" i="1"/>
  <c r="O330" i="1" s="1"/>
  <c r="J339" i="1"/>
  <c r="O339" i="1" s="1"/>
  <c r="J343" i="1"/>
  <c r="O343" i="1" s="1"/>
  <c r="J347" i="1"/>
  <c r="O347" i="1" s="1"/>
  <c r="J353" i="1"/>
  <c r="J357" i="1"/>
  <c r="O357" i="1" s="1"/>
  <c r="O294" i="1"/>
  <c r="J306" i="1"/>
  <c r="J310" i="1"/>
  <c r="O310" i="1" s="1"/>
  <c r="J314" i="1"/>
  <c r="O314" i="1" s="1"/>
  <c r="J318" i="1"/>
  <c r="O318" i="1" s="1"/>
  <c r="J323" i="1"/>
  <c r="O323" i="1" s="1"/>
  <c r="J327" i="1"/>
  <c r="O327" i="1" s="1"/>
  <c r="J331" i="1"/>
  <c r="O331" i="1" s="1"/>
  <c r="J336" i="1"/>
  <c r="J340" i="1"/>
  <c r="O340" i="1" s="1"/>
  <c r="J344" i="1"/>
  <c r="O344" i="1" s="1"/>
  <c r="J348" i="1"/>
  <c r="O348" i="1" s="1"/>
  <c r="J354" i="1"/>
  <c r="O354" i="1" s="1"/>
  <c r="J358" i="1"/>
  <c r="O358" i="1" s="1"/>
  <c r="J370" i="1"/>
  <c r="O370" i="1" s="1"/>
  <c r="K319" i="1"/>
  <c r="J307" i="1"/>
  <c r="J311" i="1"/>
  <c r="O311" i="1" s="1"/>
  <c r="J315" i="1"/>
  <c r="J324" i="1"/>
  <c r="O324" i="1" s="1"/>
  <c r="J328" i="1"/>
  <c r="O328" i="1" s="1"/>
  <c r="J332" i="1"/>
  <c r="O332" i="1" s="1"/>
  <c r="J337" i="1"/>
  <c r="J341" i="1"/>
  <c r="J345" i="1"/>
  <c r="O345" i="1" s="1"/>
  <c r="J355" i="1"/>
  <c r="J364" i="1"/>
  <c r="J365" i="1"/>
  <c r="O365" i="1" s="1"/>
  <c r="J366" i="1"/>
  <c r="O366" i="1" s="1"/>
  <c r="J367" i="1"/>
  <c r="O367" i="1" s="1"/>
  <c r="J368" i="1"/>
  <c r="J538" i="1"/>
  <c r="O538" i="1" s="1"/>
  <c r="O571" i="1"/>
  <c r="O573" i="1"/>
  <c r="O586" i="1"/>
  <c r="O626" i="1"/>
  <c r="I652" i="1"/>
  <c r="O641" i="1"/>
  <c r="J363" i="1"/>
  <c r="J374" i="1"/>
  <c r="O472" i="1"/>
  <c r="O474" i="1"/>
  <c r="O478" i="1"/>
  <c r="O482" i="1"/>
  <c r="O486" i="1"/>
  <c r="O499" i="1"/>
  <c r="O529" i="1"/>
  <c r="O531" i="1"/>
  <c r="O540" i="1"/>
  <c r="O548" i="1"/>
  <c r="O556" i="1"/>
  <c r="O563" i="1"/>
  <c r="O617" i="1"/>
  <c r="O623" i="1"/>
  <c r="O650" i="1"/>
  <c r="O458" i="1"/>
  <c r="O461" i="1"/>
  <c r="O473" i="1"/>
  <c r="O477" i="1"/>
  <c r="O481" i="1"/>
  <c r="O485" i="1"/>
  <c r="O567" i="1"/>
  <c r="O576" i="1"/>
  <c r="O578" i="1"/>
  <c r="O593" i="1"/>
  <c r="O601" i="1"/>
  <c r="O613" i="1"/>
  <c r="J399" i="1"/>
  <c r="O462" i="1"/>
  <c r="H490" i="1"/>
  <c r="O476" i="1"/>
  <c r="O480" i="1"/>
  <c r="O484" i="1"/>
  <c r="O535" i="1"/>
  <c r="O537" i="1"/>
  <c r="O550" i="1"/>
  <c r="O619" i="1"/>
  <c r="O621" i="1"/>
  <c r="O609" i="1"/>
  <c r="J449" i="1" l="1"/>
  <c r="O449" i="1" s="1"/>
  <c r="I460" i="1"/>
  <c r="J460" i="1" s="1"/>
  <c r="O460" i="1" s="1"/>
  <c r="J119" i="1"/>
  <c r="M108" i="1"/>
  <c r="H108" i="1"/>
  <c r="I108" i="1"/>
  <c r="J334" i="1"/>
  <c r="O334" i="1" s="1"/>
  <c r="J209" i="1"/>
  <c r="J421" i="1"/>
  <c r="O421" i="1" s="1"/>
  <c r="I466" i="1"/>
  <c r="J466" i="1" s="1"/>
  <c r="O466" i="1" s="1"/>
  <c r="G108" i="1"/>
  <c r="J147" i="1"/>
  <c r="O147" i="1" s="1"/>
  <c r="J276" i="1"/>
  <c r="F162" i="1"/>
  <c r="E35" i="1"/>
  <c r="E48" i="1" s="1"/>
  <c r="F295" i="1"/>
  <c r="L108" i="1"/>
  <c r="N108" i="1"/>
  <c r="K28" i="1"/>
  <c r="I295" i="1"/>
  <c r="F397" i="1"/>
  <c r="G351" i="1"/>
  <c r="G361" i="1" s="1"/>
  <c r="J61" i="1"/>
  <c r="O393" i="1"/>
  <c r="K382" i="1"/>
  <c r="O355" i="1"/>
  <c r="O341" i="1"/>
  <c r="M351" i="1"/>
  <c r="M361" i="1" s="1"/>
  <c r="O315" i="1"/>
  <c r="O307" i="1"/>
  <c r="O292" i="1"/>
  <c r="O270" i="1"/>
  <c r="O256" i="1"/>
  <c r="O225" i="1"/>
  <c r="O216" i="1"/>
  <c r="O211" i="1"/>
  <c r="O188" i="1"/>
  <c r="O380" i="1"/>
  <c r="O375" i="1"/>
  <c r="M162" i="1"/>
  <c r="J382" i="1"/>
  <c r="O368" i="1"/>
  <c r="O364" i="1"/>
  <c r="O353" i="1"/>
  <c r="H397" i="1"/>
  <c r="O278" i="1"/>
  <c r="I162" i="1"/>
  <c r="H178" i="1"/>
  <c r="J395" i="1"/>
  <c r="O371" i="1"/>
  <c r="O202" i="1"/>
  <c r="O384" i="1"/>
  <c r="K395" i="1"/>
  <c r="O121" i="1"/>
  <c r="O399" i="1"/>
  <c r="K349" i="1"/>
  <c r="K351" i="1" s="1"/>
  <c r="O337" i="1"/>
  <c r="O288" i="1"/>
  <c r="G397" i="1"/>
  <c r="I178" i="1"/>
  <c r="O447" i="1"/>
  <c r="O424" i="1"/>
  <c r="O457" i="1"/>
  <c r="O429" i="1"/>
  <c r="O439" i="1"/>
  <c r="O432" i="1"/>
  <c r="O435" i="1"/>
  <c r="O428" i="1"/>
  <c r="O441" i="1"/>
  <c r="O463" i="1"/>
  <c r="O440" i="1"/>
  <c r="O443" i="1"/>
  <c r="O459" i="1"/>
  <c r="O420" i="1"/>
  <c r="O425" i="1"/>
  <c r="O280" i="1"/>
  <c r="J160" i="1"/>
  <c r="O269" i="1"/>
  <c r="O255" i="1"/>
  <c r="O246" i="1"/>
  <c r="J153" i="1"/>
  <c r="O279" i="1"/>
  <c r="M178" i="1"/>
  <c r="G178" i="1"/>
  <c r="O284" i="1"/>
  <c r="O192" i="1"/>
  <c r="O172" i="1"/>
  <c r="O145" i="1"/>
  <c r="O63" i="1"/>
  <c r="O285" i="1"/>
  <c r="O281" i="1"/>
  <c r="O190" i="1"/>
  <c r="O181" i="1"/>
  <c r="O396" i="1"/>
  <c r="O238" i="1"/>
  <c r="O247" i="1"/>
  <c r="O239" i="1"/>
  <c r="O228" i="1"/>
  <c r="O167" i="1"/>
  <c r="J106" i="1"/>
  <c r="O106" i="1" s="1"/>
  <c r="O111" i="1"/>
  <c r="O157" i="1"/>
  <c r="O146" i="1"/>
  <c r="O142" i="1"/>
  <c r="L295" i="1"/>
  <c r="I351" i="1"/>
  <c r="I361" i="1" s="1"/>
  <c r="O193" i="1"/>
  <c r="O215" i="1"/>
  <c r="O206" i="1"/>
  <c r="O183" i="1"/>
  <c r="O289" i="1"/>
  <c r="O101" i="1"/>
  <c r="M397" i="1"/>
  <c r="O394" i="1"/>
  <c r="I397" i="1"/>
  <c r="H234" i="1"/>
  <c r="O369" i="1"/>
  <c r="O180" i="1"/>
  <c r="O287" i="1"/>
  <c r="L178" i="1"/>
  <c r="L234" i="1"/>
  <c r="O306" i="1"/>
  <c r="O283" i="1"/>
  <c r="O271" i="1"/>
  <c r="O257" i="1"/>
  <c r="O248" i="1"/>
  <c r="O240" i="1"/>
  <c r="O223" i="1"/>
  <c r="O214" i="1"/>
  <c r="O203" i="1"/>
  <c r="O177" i="1"/>
  <c r="O166" i="1"/>
  <c r="O274" i="1"/>
  <c r="O243" i="1"/>
  <c r="O232" i="1"/>
  <c r="O224" i="1"/>
  <c r="O140" i="1"/>
  <c r="O122" i="1"/>
  <c r="O113" i="1"/>
  <c r="O103" i="1"/>
  <c r="O94" i="1"/>
  <c r="O85" i="1"/>
  <c r="O69" i="1"/>
  <c r="O139" i="1"/>
  <c r="H351" i="1"/>
  <c r="H361" i="1" s="1"/>
  <c r="H295" i="1"/>
  <c r="N234" i="1"/>
  <c r="K359" i="1"/>
  <c r="G234" i="1"/>
  <c r="N162" i="1"/>
  <c r="O229" i="1"/>
  <c r="O212" i="1"/>
  <c r="O184" i="1"/>
  <c r="O173" i="1"/>
  <c r="O272" i="1"/>
  <c r="O258" i="1"/>
  <c r="O249" i="1"/>
  <c r="O241" i="1"/>
  <c r="O230" i="1"/>
  <c r="O222" i="1"/>
  <c r="O213" i="1"/>
  <c r="O204" i="1"/>
  <c r="O83" i="1"/>
  <c r="O151" i="1"/>
  <c r="O138" i="1"/>
  <c r="H162" i="1"/>
  <c r="O282" i="1"/>
  <c r="O286" i="1"/>
  <c r="O275" i="1"/>
  <c r="J260" i="1"/>
  <c r="O244" i="1"/>
  <c r="O227" i="1"/>
  <c r="O218" i="1"/>
  <c r="O207" i="1"/>
  <c r="O191" i="1"/>
  <c r="O182" i="1"/>
  <c r="O171" i="1"/>
  <c r="O176" i="1"/>
  <c r="O127" i="1"/>
  <c r="O67" i="1"/>
  <c r="O158" i="1"/>
  <c r="O144" i="1"/>
  <c r="O117" i="1"/>
  <c r="O107" i="1"/>
  <c r="O89" i="1"/>
  <c r="O81" i="1"/>
  <c r="O65" i="1"/>
  <c r="O143" i="1"/>
  <c r="O128" i="1"/>
  <c r="I234" i="1"/>
  <c r="L162" i="1"/>
  <c r="M295" i="1"/>
  <c r="O55" i="1"/>
  <c r="O273" i="1"/>
  <c r="O259" i="1"/>
  <c r="O250" i="1"/>
  <c r="O242" i="1"/>
  <c r="O233" i="1"/>
  <c r="O189" i="1"/>
  <c r="O268" i="1"/>
  <c r="O254" i="1"/>
  <c r="O245" i="1"/>
  <c r="O237" i="1"/>
  <c r="O226" i="1"/>
  <c r="O217" i="1"/>
  <c r="O208" i="1"/>
  <c r="O194" i="1"/>
  <c r="O185" i="1"/>
  <c r="O174" i="1"/>
  <c r="O165" i="1"/>
  <c r="O159" i="1"/>
  <c r="O150" i="1"/>
  <c r="O141" i="1"/>
  <c r="O126" i="1"/>
  <c r="O115" i="1"/>
  <c r="O105" i="1"/>
  <c r="O96" i="1"/>
  <c r="O87" i="1"/>
  <c r="O152" i="1"/>
  <c r="O156" i="1"/>
  <c r="N295" i="1"/>
  <c r="G295" i="1"/>
  <c r="M234" i="1"/>
  <c r="N178" i="1"/>
  <c r="O568" i="1"/>
  <c r="O549" i="1"/>
  <c r="O600" i="1"/>
  <c r="O574" i="1"/>
  <c r="O608" i="1"/>
  <c r="O618" i="1"/>
  <c r="O604" i="1"/>
  <c r="O612" i="1"/>
  <c r="O585" i="1"/>
  <c r="O564" i="1"/>
  <c r="O622" i="1"/>
  <c r="O555" i="1"/>
  <c r="J251" i="1"/>
  <c r="O490" i="1"/>
  <c r="J372" i="1"/>
  <c r="J652" i="1"/>
  <c r="O652" i="1" s="1"/>
  <c r="K372" i="1"/>
  <c r="J359" i="1"/>
  <c r="O374" i="1"/>
  <c r="K293" i="1"/>
  <c r="K186" i="1"/>
  <c r="J186" i="1"/>
  <c r="F178" i="1"/>
  <c r="J90" i="1"/>
  <c r="O149" i="1"/>
  <c r="J71" i="1"/>
  <c r="O71" i="1" s="1"/>
  <c r="O253" i="1"/>
  <c r="J349" i="1"/>
  <c r="J624" i="1"/>
  <c r="O624" i="1" s="1"/>
  <c r="I628" i="1"/>
  <c r="J293" i="1"/>
  <c r="K219" i="1"/>
  <c r="J175" i="1"/>
  <c r="J130" i="1"/>
  <c r="O155" i="1"/>
  <c r="K153" i="1"/>
  <c r="K130" i="1"/>
  <c r="O92" i="1"/>
  <c r="J565" i="1"/>
  <c r="O565" i="1" s="1"/>
  <c r="J502" i="1"/>
  <c r="O502" i="1" s="1"/>
  <c r="O321" i="1"/>
  <c r="J319" i="1"/>
  <c r="K260" i="1"/>
  <c r="K251" i="1"/>
  <c r="K168" i="1"/>
  <c r="F234" i="1"/>
  <c r="J558" i="1"/>
  <c r="O558" i="1" s="1"/>
  <c r="O363" i="1"/>
  <c r="O336" i="1"/>
  <c r="J231" i="1"/>
  <c r="J168" i="1"/>
  <c r="O170" i="1"/>
  <c r="J219" i="1"/>
  <c r="J195" i="1"/>
  <c r="O221" i="1"/>
  <c r="O164" i="1"/>
  <c r="K160" i="1"/>
  <c r="O267" i="1"/>
  <c r="J98" i="1"/>
  <c r="O100" i="1"/>
  <c r="O84" i="1"/>
  <c r="O80" i="1"/>
  <c r="G162" i="1"/>
  <c r="O137" i="1"/>
  <c r="K32" i="1"/>
  <c r="F35" i="1"/>
  <c r="F48" i="1" s="1"/>
  <c r="K24" i="1"/>
  <c r="J611" i="1"/>
  <c r="O611" i="1" s="1"/>
  <c r="K231" i="1"/>
  <c r="K195" i="1"/>
  <c r="K175" i="1"/>
  <c r="O236" i="1"/>
  <c r="O599" i="1"/>
  <c r="F299" i="1" l="1"/>
  <c r="J108" i="1"/>
  <c r="O108" i="1" s="1"/>
  <c r="H401" i="1"/>
  <c r="I299" i="1"/>
  <c r="O160" i="1"/>
  <c r="O153" i="1"/>
  <c r="O260" i="1"/>
  <c r="J397" i="1"/>
  <c r="G401" i="1"/>
  <c r="H299" i="1"/>
  <c r="O359" i="1"/>
  <c r="K361" i="1"/>
  <c r="O382" i="1"/>
  <c r="O372" i="1"/>
  <c r="O349" i="1"/>
  <c r="G299" i="1"/>
  <c r="J178" i="1"/>
  <c r="M401" i="1"/>
  <c r="O231" i="1"/>
  <c r="O395" i="1"/>
  <c r="N299" i="1"/>
  <c r="L299" i="1"/>
  <c r="L403" i="1" s="1"/>
  <c r="K397" i="1"/>
  <c r="O98" i="1"/>
  <c r="O175" i="1"/>
  <c r="O219" i="1"/>
  <c r="M299" i="1"/>
  <c r="K295" i="1"/>
  <c r="O186" i="1"/>
  <c r="I401" i="1"/>
  <c r="O209" i="1"/>
  <c r="J73" i="1"/>
  <c r="O73" i="1" s="1"/>
  <c r="O276" i="1"/>
  <c r="O119" i="1"/>
  <c r="K178" i="1"/>
  <c r="O293" i="1"/>
  <c r="O90" i="1"/>
  <c r="I26" i="1"/>
  <c r="H32" i="1"/>
  <c r="I23" i="1"/>
  <c r="I22" i="1"/>
  <c r="G24" i="1"/>
  <c r="I21" i="1"/>
  <c r="I27" i="1"/>
  <c r="H28" i="1"/>
  <c r="I30" i="1"/>
  <c r="G28" i="1"/>
  <c r="I25" i="1"/>
  <c r="I31" i="1"/>
  <c r="J295" i="1"/>
  <c r="K35" i="1"/>
  <c r="K234" i="1"/>
  <c r="F401" i="1"/>
  <c r="J162" i="1"/>
  <c r="O130" i="1"/>
  <c r="O251" i="1"/>
  <c r="K162" i="1"/>
  <c r="I630" i="1"/>
  <c r="O630" i="1" s="1"/>
  <c r="J614" i="1"/>
  <c r="O614" i="1" s="1"/>
  <c r="O168" i="1"/>
  <c r="O195" i="1"/>
  <c r="J602" i="1"/>
  <c r="O602" i="1" s="1"/>
  <c r="J351" i="1"/>
  <c r="O319" i="1"/>
  <c r="J628" i="1"/>
  <c r="O628" i="1" s="1"/>
  <c r="J234" i="1"/>
  <c r="G32" i="1"/>
  <c r="I29" i="1"/>
  <c r="H24" i="1"/>
  <c r="O61" i="1"/>
  <c r="F403" i="1" l="1"/>
  <c r="G403" i="1"/>
  <c r="K401" i="1"/>
  <c r="H403" i="1"/>
  <c r="L30" i="1"/>
  <c r="O30" i="1"/>
  <c r="L26" i="1"/>
  <c r="O26" i="1"/>
  <c r="L31" i="1"/>
  <c r="O31" i="1"/>
  <c r="L22" i="1"/>
  <c r="L27" i="1"/>
  <c r="O27" i="1"/>
  <c r="L23" i="1"/>
  <c r="O23" i="1"/>
  <c r="O178" i="1"/>
  <c r="M403" i="1"/>
  <c r="O295" i="1"/>
  <c r="O397" i="1"/>
  <c r="I413" i="1"/>
  <c r="H35" i="1"/>
  <c r="H48" i="1" s="1"/>
  <c r="K299" i="1"/>
  <c r="J413" i="1" s="1"/>
  <c r="I403" i="1"/>
  <c r="J299" i="1"/>
  <c r="O234" i="1"/>
  <c r="O162" i="1"/>
  <c r="I41" i="1"/>
  <c r="I37" i="1"/>
  <c r="I45" i="1"/>
  <c r="L29" i="1"/>
  <c r="I32" i="1"/>
  <c r="L32" i="1" s="1"/>
  <c r="J361" i="1"/>
  <c r="O351" i="1"/>
  <c r="K48" i="1"/>
  <c r="L25" i="1"/>
  <c r="I28" i="1"/>
  <c r="L28" i="1" s="1"/>
  <c r="I44" i="1"/>
  <c r="I43" i="1"/>
  <c r="I38" i="1"/>
  <c r="O25" i="1"/>
  <c r="G35" i="1"/>
  <c r="G48" i="1" s="1"/>
  <c r="I33" i="1"/>
  <c r="I46" i="1"/>
  <c r="I24" i="1"/>
  <c r="L21" i="1"/>
  <c r="I42" i="1"/>
  <c r="I34" i="1"/>
  <c r="I40" i="1"/>
  <c r="O21" i="1"/>
  <c r="I35" i="1" l="1"/>
  <c r="O413" i="1"/>
  <c r="J24" i="1"/>
  <c r="J32" i="1"/>
  <c r="O32" i="1" s="1"/>
  <c r="O22" i="1"/>
  <c r="J28" i="1"/>
  <c r="O28" i="1" s="1"/>
  <c r="L42" i="1"/>
  <c r="L41" i="1"/>
  <c r="L40" i="1"/>
  <c r="L46" i="1"/>
  <c r="O46" i="1"/>
  <c r="L45" i="1"/>
  <c r="O45" i="1"/>
  <c r="L34" i="1"/>
  <c r="O34" i="1"/>
  <c r="L33" i="1"/>
  <c r="O33" i="1"/>
  <c r="L37" i="1"/>
  <c r="L43" i="1"/>
  <c r="L44" i="1"/>
  <c r="O44" i="1"/>
  <c r="O299" i="1"/>
  <c r="L38" i="1"/>
  <c r="J401" i="1"/>
  <c r="O361" i="1"/>
  <c r="O29" i="1"/>
  <c r="L24" i="1"/>
  <c r="I48" i="1" l="1"/>
  <c r="J35" i="1"/>
  <c r="J48" i="1" s="1"/>
  <c r="J403" i="1"/>
  <c r="O401" i="1"/>
  <c r="L39" i="1"/>
  <c r="L35" i="1"/>
  <c r="O24" i="1"/>
  <c r="O48" i="1" l="1"/>
  <c r="I411" i="1"/>
  <c r="L48" i="1"/>
  <c r="O445" i="1" l="1"/>
  <c r="O442" i="1"/>
  <c r="O433" i="1"/>
  <c r="I415" i="1"/>
  <c r="O589" i="1"/>
  <c r="O554" i="1"/>
  <c r="O524" i="1"/>
  <c r="J411" i="1"/>
  <c r="J415" i="1" s="1"/>
  <c r="O605" i="1"/>
  <c r="O522" i="1"/>
  <c r="O553" i="1"/>
  <c r="O526" i="1"/>
  <c r="O411" i="1" l="1"/>
  <c r="I492" i="1"/>
  <c r="O415" i="1"/>
  <c r="I504" i="1" l="1"/>
  <c r="J492" i="1"/>
  <c r="O492" i="1" s="1"/>
  <c r="I513" i="1" l="1"/>
  <c r="J504" i="1"/>
  <c r="O504" i="1" s="1"/>
  <c r="J513" i="1" l="1"/>
  <c r="O5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VKristoff</author>
    <author>Carl Bayer</author>
    <author>Gray Taylor</author>
  </authors>
  <commentList>
    <comment ref="E660" authorId="0" shapeId="0" xr:uid="{00000000-0006-0000-0100-000001000000}">
      <text>
        <r>
          <rPr>
            <b/>
            <sz val="8"/>
            <color indexed="81"/>
            <rFont val="Tahoma"/>
            <family val="2"/>
          </rPr>
          <t>Enter the # of stores that sell fuel and  were open at the beginning of the year.</t>
        </r>
      </text>
    </comment>
    <comment ref="G660" authorId="0" shapeId="0" xr:uid="{00000000-0006-0000-0100-000002000000}">
      <text>
        <r>
          <rPr>
            <b/>
            <sz val="8"/>
            <color indexed="81"/>
            <rFont val="Tahoma"/>
            <family val="2"/>
          </rPr>
          <t>Enter the # of non-fuel stores open at the beginning of the year.</t>
        </r>
        <r>
          <rPr>
            <sz val="8"/>
            <color indexed="81"/>
            <rFont val="Tahoma"/>
            <family val="2"/>
          </rPr>
          <t xml:space="preserve">
</t>
        </r>
      </text>
    </comment>
    <comment ref="E661" authorId="0" shapeId="0" xr:uid="{00000000-0006-0000-0100-000003000000}">
      <text>
        <r>
          <rPr>
            <b/>
            <sz val="8"/>
            <color indexed="81"/>
            <rFont val="Tahoma"/>
            <family val="2"/>
          </rPr>
          <t xml:space="preserve">Enter the # of newly constructed stores that were opened this year and sell fuel. </t>
        </r>
      </text>
    </comment>
    <comment ref="G661" authorId="0" shapeId="0" xr:uid="{00000000-0006-0000-0100-000004000000}">
      <text>
        <r>
          <rPr>
            <b/>
            <sz val="8"/>
            <color indexed="81"/>
            <rFont val="Tahoma"/>
            <family val="2"/>
          </rPr>
          <t>Enter the # of newly constructed stores that were opened this year that do not sell fuel.</t>
        </r>
      </text>
    </comment>
    <comment ref="E662" authorId="0" shapeId="0" xr:uid="{00000000-0006-0000-0100-000005000000}">
      <text>
        <r>
          <rPr>
            <b/>
            <sz val="8"/>
            <color indexed="81"/>
            <rFont val="Tahoma"/>
            <family val="2"/>
          </rPr>
          <t xml:space="preserve">Enter the # of stores you purchased or aquired this year that sell fuel. </t>
        </r>
      </text>
    </comment>
    <comment ref="G662" authorId="0" shapeId="0" xr:uid="{00000000-0006-0000-0100-000006000000}">
      <text>
        <r>
          <rPr>
            <b/>
            <sz val="8"/>
            <color indexed="81"/>
            <rFont val="Tahoma"/>
            <family val="2"/>
          </rPr>
          <t xml:space="preserve">Enter the # of stores you purchased or aquired this year that do not sell fuel. </t>
        </r>
        <r>
          <rPr>
            <sz val="8"/>
            <color indexed="81"/>
            <rFont val="Tahoma"/>
            <family val="2"/>
          </rPr>
          <t xml:space="preserve">
</t>
        </r>
      </text>
    </comment>
    <comment ref="E664" authorId="0" shapeId="0" xr:uid="{00000000-0006-0000-0100-000007000000}">
      <text>
        <r>
          <rPr>
            <b/>
            <sz val="8"/>
            <color indexed="81"/>
            <rFont val="Tahoma"/>
            <family val="2"/>
          </rPr>
          <t xml:space="preserve">Enter the # of fuel stores closed during the year (not sold). </t>
        </r>
        <r>
          <rPr>
            <sz val="8"/>
            <color indexed="81"/>
            <rFont val="Tahoma"/>
            <family val="2"/>
          </rPr>
          <t xml:space="preserve">
</t>
        </r>
      </text>
    </comment>
    <comment ref="G664" authorId="0" shapeId="0" xr:uid="{00000000-0006-0000-0100-000008000000}">
      <text>
        <r>
          <rPr>
            <b/>
            <sz val="8"/>
            <color indexed="81"/>
            <rFont val="Tahoma"/>
            <family val="2"/>
          </rPr>
          <t xml:space="preserve">Enter the # of non- fuel stores that were closed during the year (not sold). 
</t>
        </r>
        <r>
          <rPr>
            <sz val="8"/>
            <color indexed="81"/>
            <rFont val="Tahoma"/>
            <family val="2"/>
          </rPr>
          <t xml:space="preserve">
</t>
        </r>
      </text>
    </comment>
    <comment ref="E665" authorId="0" shapeId="0" xr:uid="{00000000-0006-0000-0100-000009000000}">
      <text>
        <r>
          <rPr>
            <b/>
            <sz val="8"/>
            <color indexed="81"/>
            <rFont val="Tahoma"/>
            <family val="2"/>
          </rPr>
          <t xml:space="preserve">Enter the # of fuel stores sold during the year. </t>
        </r>
        <r>
          <rPr>
            <sz val="8"/>
            <color indexed="81"/>
            <rFont val="Tahoma"/>
            <family val="2"/>
          </rPr>
          <t xml:space="preserve">
</t>
        </r>
      </text>
    </comment>
    <comment ref="G665" authorId="0" shapeId="0" xr:uid="{00000000-0006-0000-0100-00000A000000}">
      <text>
        <r>
          <rPr>
            <b/>
            <sz val="8"/>
            <color indexed="81"/>
            <rFont val="Tahoma"/>
            <family val="2"/>
          </rPr>
          <t xml:space="preserve">Enter the # of non fuel stores sold during the year. 
</t>
        </r>
        <r>
          <rPr>
            <sz val="8"/>
            <color indexed="81"/>
            <rFont val="Tahoma"/>
            <family val="2"/>
          </rPr>
          <t xml:space="preserve">
</t>
        </r>
      </text>
    </comment>
    <comment ref="G675" authorId="1" shapeId="0" xr:uid="{00000000-0006-0000-0100-00000F000000}">
      <text>
        <r>
          <rPr>
            <b/>
            <sz val="8"/>
            <color indexed="81"/>
            <rFont val="Tahoma"/>
            <family val="2"/>
          </rPr>
          <t>Rent should be stated as (net,net,net) the return to the lessor for the facilities contructed (land and building); that is net of any executory costs such as taxes, repairs and insurance. In addition, this amount should be net or store subrent income. Report only for stores for which you pay "full" rent. Exclude land-only leases.</t>
        </r>
      </text>
    </comment>
    <comment ref="G676" authorId="1" shapeId="0" xr:uid="{00000000-0006-0000-0100-000010000000}">
      <text>
        <r>
          <rPr>
            <b/>
            <sz val="8"/>
            <color indexed="81"/>
            <rFont val="Tahoma"/>
            <family val="2"/>
          </rPr>
          <t>Rent should be stated as (net,net,net) the return to the lessor for the facilities contructed (land and building); that is net of any executory costs such as taxes, repairs and insurance. In addition, this amount should be net or store subrent income. Report only for stores for which you pay "full" rent. Exclude land-only leases.</t>
        </r>
        <r>
          <rPr>
            <sz val="8"/>
            <color indexed="81"/>
            <rFont val="Tahoma"/>
            <family val="2"/>
          </rPr>
          <t xml:space="preserve">
</t>
        </r>
      </text>
    </comment>
    <comment ref="G680" authorId="0" shapeId="0" xr:uid="{00000000-0006-0000-0100-000011000000}">
      <text>
        <r>
          <rPr>
            <b/>
            <sz val="8"/>
            <color indexed="81"/>
            <rFont val="Tahoma"/>
            <family val="2"/>
          </rPr>
          <t>Enter the # of newly constructed or purchased/acquired stores that you opened this year that are located in an area with a population of less than 50,000 people.</t>
        </r>
        <r>
          <rPr>
            <sz val="8"/>
            <color indexed="81"/>
            <rFont val="Tahoma"/>
            <family val="2"/>
          </rPr>
          <t xml:space="preserve">
</t>
        </r>
      </text>
    </comment>
    <comment ref="G681" authorId="0" shapeId="0" xr:uid="{00000000-0006-0000-0100-000012000000}">
      <text>
        <r>
          <rPr>
            <b/>
            <sz val="8"/>
            <color indexed="81"/>
            <rFont val="Tahoma"/>
            <family val="2"/>
          </rPr>
          <t>Enter the # of newly constructed or purchased/acquired stores that you opened this year that are located in an area with a population of greater than 50,000 people.</t>
        </r>
        <r>
          <rPr>
            <sz val="8"/>
            <color indexed="81"/>
            <rFont val="Tahoma"/>
            <family val="2"/>
          </rPr>
          <t xml:space="preserve">
</t>
        </r>
      </text>
    </comment>
    <comment ref="G686" authorId="0" shapeId="0" xr:uid="{00000000-0006-0000-0100-000013000000}">
      <text>
        <r>
          <rPr>
            <b/>
            <sz val="8"/>
            <color indexed="81"/>
            <rFont val="Tahoma"/>
            <family val="2"/>
          </rPr>
          <t xml:space="preserve">If you opened any new stores in rural areas (population of less than 50,000 people), fill in this column with the costs for one store.  If the store is leased, estimate the land and building costs. </t>
        </r>
        <r>
          <rPr>
            <sz val="8"/>
            <color indexed="81"/>
            <rFont val="Tahoma"/>
            <family val="2"/>
          </rPr>
          <t xml:space="preserve">
</t>
        </r>
      </text>
    </comment>
    <comment ref="I686" authorId="0" shapeId="0" xr:uid="{00000000-0006-0000-0100-000014000000}">
      <text>
        <r>
          <rPr>
            <b/>
            <sz val="8"/>
            <color indexed="81"/>
            <rFont val="Tahoma"/>
            <family val="2"/>
          </rPr>
          <t xml:space="preserve">If you opened any new stores in urban areas (population greater than 50,000 people), fill in this column with the costs for one store.  If the store is leased, estimate the land and building costs. </t>
        </r>
        <r>
          <rPr>
            <sz val="8"/>
            <color indexed="81"/>
            <rFont val="Tahoma"/>
            <family val="2"/>
          </rPr>
          <t xml:space="preserve">
</t>
        </r>
      </text>
    </comment>
    <comment ref="G697" authorId="0" shapeId="0" xr:uid="{00000000-0006-0000-0100-000015000000}">
      <text>
        <r>
          <rPr>
            <b/>
            <sz val="8"/>
            <color indexed="81"/>
            <rFont val="Tahoma"/>
            <family val="2"/>
          </rPr>
          <t>If you opened any new stores in rural areas (population of less than 50,000 people), enter the average square footage for the sales area in these stores.</t>
        </r>
        <r>
          <rPr>
            <sz val="8"/>
            <color indexed="81"/>
            <rFont val="Tahoma"/>
            <family val="2"/>
          </rPr>
          <t xml:space="preserve">
</t>
        </r>
      </text>
    </comment>
    <comment ref="I697" authorId="2" shapeId="0" xr:uid="{00000000-0006-0000-0100-000016000000}">
      <text>
        <r>
          <rPr>
            <b/>
            <sz val="8"/>
            <color indexed="81"/>
            <rFont val="Tahoma"/>
            <family val="2"/>
          </rPr>
          <t>If you opened any new stores in urban areas (population greater than 50,000 people), enter the average square footage for the sales area in these stores.</t>
        </r>
      </text>
    </comment>
    <comment ref="G698" authorId="0" shapeId="0" xr:uid="{00000000-0006-0000-0100-000017000000}">
      <text>
        <r>
          <rPr>
            <b/>
            <sz val="8"/>
            <color indexed="81"/>
            <rFont val="Tahoma"/>
            <family val="2"/>
          </rPr>
          <t>If you opened any new stores in rural areas (population of less than 50,000 people), fill in the square footage for the non sales areas such as the office, rest rooms, storage space in the coolers and storage room in these stores.</t>
        </r>
        <r>
          <rPr>
            <sz val="8"/>
            <color indexed="81"/>
            <rFont val="Tahoma"/>
            <family val="2"/>
          </rPr>
          <t xml:space="preserve">
</t>
        </r>
      </text>
    </comment>
    <comment ref="I698" authorId="2" shapeId="0" xr:uid="{00000000-0006-0000-0100-000018000000}">
      <text>
        <r>
          <rPr>
            <b/>
            <sz val="8"/>
            <color indexed="81"/>
            <rFont val="Tahoma"/>
            <family val="2"/>
          </rPr>
          <t xml:space="preserve">If you opened any new stores in urban areas (population greater than 50,000 people), fill in the square footage for the non sales areas such as the office, rest rooms, storage space in the coolers and storage room in these stores.
</t>
        </r>
      </text>
    </comment>
    <comment ref="G700" authorId="0" shapeId="0" xr:uid="{00000000-0006-0000-0100-000019000000}">
      <text>
        <r>
          <rPr>
            <b/>
            <sz val="8"/>
            <color indexed="81"/>
            <rFont val="Tahoma"/>
            <family val="2"/>
          </rPr>
          <t>If you opened any new stores in rural areas (population of less than 50,000 people), enter the average square footage of the property for these stores.</t>
        </r>
        <r>
          <rPr>
            <sz val="8"/>
            <color indexed="81"/>
            <rFont val="Tahoma"/>
            <family val="2"/>
          </rPr>
          <t xml:space="preserve">
</t>
        </r>
      </text>
    </comment>
    <comment ref="I700" authorId="2" shapeId="0" xr:uid="{00000000-0006-0000-0100-00001A000000}">
      <text>
        <r>
          <rPr>
            <b/>
            <sz val="8"/>
            <color indexed="81"/>
            <rFont val="Tahoma"/>
            <family val="2"/>
          </rPr>
          <t>If you opened any new stores in rural areas (population of less than 50,000 people), enter the average square footage of the property for these stores.</t>
        </r>
      </text>
    </comment>
    <comment ref="G701" authorId="0" shapeId="0" xr:uid="{00000000-0006-0000-0100-00001B000000}">
      <text>
        <r>
          <rPr>
            <b/>
            <sz val="8"/>
            <color indexed="81"/>
            <rFont val="Tahoma"/>
            <family val="2"/>
          </rPr>
          <t>If you opened any new stores in rural areas (population of less than 50,000 people), enter the average number of cooler doors in these stores.</t>
        </r>
      </text>
    </comment>
    <comment ref="I701" authorId="0" shapeId="0" xr:uid="{00000000-0006-0000-0100-00001C000000}">
      <text>
        <r>
          <rPr>
            <b/>
            <sz val="8"/>
            <color indexed="81"/>
            <rFont val="Tahoma"/>
            <family val="2"/>
          </rPr>
          <t>If you opened any new stores in urban areas (population greater than 50,000 people), enter the average number of cooler doors in these stores.</t>
        </r>
      </text>
    </comment>
    <comment ref="G704" authorId="0" shapeId="0" xr:uid="{00000000-0006-0000-0100-00001D000000}">
      <text>
        <r>
          <rPr>
            <b/>
            <sz val="8"/>
            <color indexed="81"/>
            <rFont val="Tahoma"/>
            <family val="2"/>
          </rPr>
          <t>Enter the # of stores where a remodel cost more than $50,000.</t>
        </r>
        <r>
          <rPr>
            <sz val="8"/>
            <color indexed="81"/>
            <rFont val="Tahoma"/>
            <family val="2"/>
          </rPr>
          <t xml:space="preserve">
</t>
        </r>
      </text>
    </comment>
    <comment ref="G705" authorId="0" shapeId="0" xr:uid="{00000000-0006-0000-0100-00001E000000}">
      <text>
        <r>
          <rPr>
            <b/>
            <sz val="8"/>
            <color indexed="81"/>
            <rFont val="Tahoma"/>
            <family val="2"/>
          </rPr>
          <t>Enter the average cost per store for the remodel.</t>
        </r>
        <r>
          <rPr>
            <sz val="8"/>
            <color indexed="81"/>
            <rFont val="Tahoma"/>
            <family val="2"/>
          </rPr>
          <t xml:space="preserve">
</t>
        </r>
      </text>
    </comment>
    <comment ref="G706" authorId="0" shapeId="0" xr:uid="{00000000-0006-0000-0100-00001F000000}">
      <text>
        <r>
          <rPr>
            <b/>
            <sz val="8"/>
            <color indexed="81"/>
            <rFont val="Tahoma"/>
            <family val="2"/>
          </rPr>
          <t>On average, how many years between a remodel?</t>
        </r>
        <r>
          <rPr>
            <sz val="8"/>
            <color indexed="81"/>
            <rFont val="Tahoma"/>
            <family val="2"/>
          </rPr>
          <t xml:space="preserve">
</t>
        </r>
      </text>
    </comment>
    <comment ref="G707" authorId="0" shapeId="0" xr:uid="{00000000-0006-0000-0100-000020000000}">
      <text>
        <r>
          <rPr>
            <b/>
            <sz val="8"/>
            <color indexed="81"/>
            <rFont val="Tahoma"/>
            <family val="2"/>
          </rPr>
          <t>What percent of your stores have been remodeled in the last 5 years?</t>
        </r>
        <r>
          <rPr>
            <sz val="8"/>
            <color indexed="81"/>
            <rFont val="Tahoma"/>
            <family val="2"/>
          </rPr>
          <t xml:space="preserve">
</t>
        </r>
      </text>
    </comment>
    <comment ref="G710" authorId="0" shapeId="0" xr:uid="{00000000-0006-0000-0100-000021000000}">
      <text>
        <r>
          <rPr>
            <b/>
            <sz val="8"/>
            <color indexed="81"/>
            <rFont val="Tahoma"/>
            <family val="2"/>
          </rPr>
          <t>What percent of your stores were demolished and rebuilt in the last 5 years?</t>
        </r>
        <r>
          <rPr>
            <sz val="8"/>
            <color indexed="81"/>
            <rFont val="Tahoma"/>
            <family val="2"/>
          </rPr>
          <t xml:space="preserve">
</t>
        </r>
      </text>
    </comment>
    <comment ref="G712" authorId="0" shapeId="0" xr:uid="{00000000-0006-0000-0100-000022000000}">
      <text>
        <r>
          <rPr>
            <b/>
            <sz val="8"/>
            <color indexed="81"/>
            <rFont val="Tahoma"/>
            <family val="2"/>
          </rPr>
          <t>On average, how many years old were the store(s) that were rebuilt?</t>
        </r>
      </text>
    </comment>
  </commentList>
</comments>
</file>

<file path=xl/sharedStrings.xml><?xml version="1.0" encoding="utf-8"?>
<sst xmlns="http://schemas.openxmlformats.org/spreadsheetml/2006/main" count="979" uniqueCount="733">
  <si>
    <t>Number of Stores with Pay at the Pump</t>
  </si>
  <si>
    <t>Number of Stores with Cash Acceptors</t>
  </si>
  <si>
    <t>Labor Hours based on Job Performed - Include Managers</t>
  </si>
  <si>
    <t>Food Service Labor Hours - include training hours</t>
  </si>
  <si>
    <t>Other Store Labor Hours - include training hours</t>
  </si>
  <si>
    <t>Labor Hours not broken out - Food Service &amp; Other</t>
  </si>
  <si>
    <t>All Company Store Labor Hours &amp; Store Training Hours by Job Performed (Sum 3275:3277)</t>
  </si>
  <si>
    <t>All Company Store Labor Hours &amp; Store Training Hours by Employee Type (Sum 3281:3283)</t>
  </si>
  <si>
    <t>Labor Hours based on Employee Type - Include Managers</t>
  </si>
  <si>
    <t>Total Hours for Salaried Employees - include training hours</t>
  </si>
  <si>
    <t>Total Hours for Hourly Employees - include training hours</t>
  </si>
  <si>
    <t>Total Hours for Contract Labor</t>
  </si>
  <si>
    <t>Total Overtime Hours</t>
  </si>
  <si>
    <t>Sales Dollars based on HOW the Customer Paid</t>
  </si>
  <si>
    <t>Total Sales Dollars - Credit, Debit, Fleet, Gift Cards</t>
  </si>
  <si>
    <t>Total Sales Dollars – Cash</t>
  </si>
  <si>
    <t>Total Sales Dollars – Checks</t>
  </si>
  <si>
    <t>Total Sales Dollars – Electronic Benefits Transfer (EBT)</t>
  </si>
  <si>
    <t>Customer Transactions based of WHERE the Customer Paid</t>
  </si>
  <si>
    <t>Customer Transactions based of HOW the Customer Paid</t>
  </si>
  <si>
    <t>Number of Transactions – Cash</t>
  </si>
  <si>
    <t>Number of Transactions – Check</t>
  </si>
  <si>
    <t>Number of Transactions – Electronic Benefits Transfer (EBT)</t>
  </si>
  <si>
    <t>Employee Counts</t>
  </si>
  <si>
    <t>Number of Non-Manager C-Store Employees at End of Period</t>
  </si>
  <si>
    <t>Number of Managers at End of Period</t>
  </si>
  <si>
    <t>Merchandise (not food service) Shrink at Retail</t>
  </si>
  <si>
    <t>Cigarette Shrink at Retail</t>
  </si>
  <si>
    <t>Dollars of Lottery Losses</t>
  </si>
  <si>
    <t>Fuel Inventory in Gallons</t>
  </si>
  <si>
    <t>Cigarette Statistics</t>
  </si>
  <si>
    <t>Cigarette Cartons Sold as Full Cartons - not packs</t>
  </si>
  <si>
    <t>Other Merchandise Inventory @ Cost</t>
  </si>
  <si>
    <t>Other Inventory not broken out @ Cost</t>
  </si>
  <si>
    <t>In-Store Merchandise Inventory (Sum 3375:3377)</t>
  </si>
  <si>
    <t>In-Store Food Service Inventory @ Cost</t>
  </si>
  <si>
    <t>Motor Fuels Inventory @ Cost</t>
  </si>
  <si>
    <t>Land</t>
  </si>
  <si>
    <t>Buildings</t>
  </si>
  <si>
    <t>Equipment</t>
  </si>
  <si>
    <t>Goodwill - net of amortization</t>
  </si>
  <si>
    <t>Current Portion of Long-Term Debt</t>
  </si>
  <si>
    <t>Current Portion of Capitalized Leases</t>
  </si>
  <si>
    <t>Long-Term Portion of Capitalized Leases</t>
  </si>
  <si>
    <t>Section Five:  Full Serve Restaurant</t>
  </si>
  <si>
    <t>FULL SERVE RESTAURANT</t>
  </si>
  <si>
    <t xml:space="preserve">Full Serve Restaurant </t>
  </si>
  <si>
    <t>EXPENSES</t>
  </si>
  <si>
    <t>Wages</t>
  </si>
  <si>
    <t>Payroll Taxes &amp; Employee Benefits</t>
  </si>
  <si>
    <t>Utilities</t>
  </si>
  <si>
    <t>Other Expenses</t>
  </si>
  <si>
    <t>TOTAL EXPENSES (Sum 3910:3940)</t>
  </si>
  <si>
    <t xml:space="preserve">Pretax Profit for Restaurant </t>
  </si>
  <si>
    <t>Packaged Ice Cream/Novelties</t>
  </si>
  <si>
    <t>Ice</t>
  </si>
  <si>
    <t>Edible Grocery</t>
  </si>
  <si>
    <t>Non-Edible Grocery</t>
  </si>
  <si>
    <t>Perishable Grocery</t>
  </si>
  <si>
    <t>Fluid Milk Products</t>
  </si>
  <si>
    <t>Packaged Bread</t>
  </si>
  <si>
    <t>Health and Beauty Care</t>
  </si>
  <si>
    <t>Automotive Products</t>
  </si>
  <si>
    <t>Publications</t>
  </si>
  <si>
    <t>Other General Merchandise</t>
  </si>
  <si>
    <t xml:space="preserve">C-STORE MERCHANDISE TOTAL </t>
  </si>
  <si>
    <t>Direct Store Operating Expenses</t>
  </si>
  <si>
    <t>Payroll Taxes</t>
  </si>
  <si>
    <t>Health Insurance</t>
  </si>
  <si>
    <t>Property Taxes, Licenses, Other Taxes</t>
  </si>
  <si>
    <t>Equipment Rent</t>
  </si>
  <si>
    <t>Dues and Donations</t>
  </si>
  <si>
    <t>Other Store Operating Income</t>
  </si>
  <si>
    <t>Check Cashing</t>
  </si>
  <si>
    <t>Money Order: Commissions</t>
  </si>
  <si>
    <t>Telephone Commissions</t>
  </si>
  <si>
    <t>Motor Fuel Image Allowances</t>
  </si>
  <si>
    <t>Facility Expense</t>
  </si>
  <si>
    <t>Total Number of Fueling Positions</t>
  </si>
  <si>
    <t>Fuel at the Pump</t>
  </si>
  <si>
    <t>Fuel Inside</t>
  </si>
  <si>
    <t>Merchandise Inside</t>
  </si>
  <si>
    <t>Combo Fuel/Merchandise</t>
  </si>
  <si>
    <t>Section Four:  Balance Sheet Detail for Retail Operations</t>
  </si>
  <si>
    <t>Assets</t>
  </si>
  <si>
    <t>Other Current Assets</t>
  </si>
  <si>
    <t>Other Assets</t>
  </si>
  <si>
    <t>Liabilities</t>
  </si>
  <si>
    <t>Accounts Payable</t>
  </si>
  <si>
    <t>Other Current Liabilities</t>
  </si>
  <si>
    <t>Long-Term Debt</t>
  </si>
  <si>
    <t>Other Long-Term Liabilities</t>
  </si>
  <si>
    <t>Net Worth</t>
  </si>
  <si>
    <t>Market Value Adjustment for Owned Facilities</t>
  </si>
  <si>
    <t>Propane</t>
  </si>
  <si>
    <t>Car Wash</t>
  </si>
  <si>
    <t>3510 A</t>
  </si>
  <si>
    <t>Lottery/Lotto: Commissions</t>
  </si>
  <si>
    <t>Total</t>
  </si>
  <si>
    <t>Retail</t>
  </si>
  <si>
    <t>State</t>
  </si>
  <si>
    <t># Locations</t>
  </si>
  <si>
    <t>Kerosene</t>
  </si>
  <si>
    <t>Oil Company Branded</t>
  </si>
  <si>
    <t>Gas - Regular Total</t>
  </si>
  <si>
    <t>Gas - Mid Grade Total</t>
  </si>
  <si>
    <t xml:space="preserve">Fuel Other </t>
  </si>
  <si>
    <t>Carton</t>
  </si>
  <si>
    <t>Movement</t>
  </si>
  <si>
    <t>Reporting on</t>
  </si>
  <si>
    <t>This Activity</t>
  </si>
  <si>
    <t>CIGARETTE</t>
  </si>
  <si>
    <t>Premium</t>
  </si>
  <si>
    <t>Branded Discount</t>
  </si>
  <si>
    <t>Sub-Gen/Private Label</t>
  </si>
  <si>
    <t>Fourth Tier</t>
  </si>
  <si>
    <t>Imported</t>
  </si>
  <si>
    <t>Cig. not broken out</t>
  </si>
  <si>
    <t>Beer/Wine/Liquor not broken out</t>
  </si>
  <si>
    <t>Frozen Food not broken out</t>
  </si>
  <si>
    <t>Cigarettes/OTP not broken out</t>
  </si>
  <si>
    <t>GP Dollars</t>
  </si>
  <si>
    <t>Retail Store Operating Profit B4 Facility Expense (2820-3010+3130)</t>
  </si>
  <si>
    <t>Firm</t>
  </si>
  <si>
    <t>Year</t>
  </si>
  <si>
    <t>OTHER C-STORE MDSE ("Catch all" if not broken out above)</t>
  </si>
  <si>
    <t>Utilities - gas, electricity, water, rubbish removal</t>
  </si>
  <si>
    <t>SECTION ONE:  GP TOTAL (2370+2680+2780)</t>
  </si>
  <si>
    <t xml:space="preserve">Workers Compensation </t>
  </si>
  <si>
    <t>Branded Food Service Franchise Fees - royalties/advertising fees</t>
  </si>
  <si>
    <t>Supplies - store/fuel supplies, office supplies for stores</t>
  </si>
  <si>
    <t>Other Bank Charges - stores' depository accounts</t>
  </si>
  <si>
    <t>ATMs</t>
  </si>
  <si>
    <t>Other Miscellaneous - "catch all" if not segregated above</t>
  </si>
  <si>
    <t>Store Operating Profit  (3140-3200)</t>
  </si>
  <si>
    <t>Other Dairy and Deli Products</t>
  </si>
  <si>
    <t>Milk, Bread, Grocery not broken out</t>
  </si>
  <si>
    <t>Dispensed Beverage not broken out</t>
  </si>
  <si>
    <t>Food Service Wages</t>
  </si>
  <si>
    <t>Drive-offs</t>
  </si>
  <si>
    <t>Net Income/</t>
  </si>
  <si>
    <t>Other Automotive Services</t>
  </si>
  <si>
    <t>Report</t>
  </si>
  <si>
    <t>Item Here</t>
  </si>
  <si>
    <t>Labor Hours</t>
  </si>
  <si>
    <t>Transactions</t>
  </si>
  <si>
    <t>Gross Profit</t>
  </si>
  <si>
    <t>Cost of</t>
  </si>
  <si>
    <t>Rebates/</t>
  </si>
  <si>
    <t>Dollars</t>
  </si>
  <si>
    <t>Gallons</t>
  </si>
  <si>
    <t>Sales</t>
  </si>
  <si>
    <t>Goods Sold</t>
  </si>
  <si>
    <t>Allow.</t>
  </si>
  <si>
    <t>2-3+4=5</t>
  </si>
  <si>
    <t>Diesel</t>
  </si>
  <si>
    <t>C-STORE MERCHANDISE</t>
  </si>
  <si>
    <t>Candy</t>
  </si>
  <si>
    <t>Frozen Food</t>
  </si>
  <si>
    <t>Advertising and Promotion - includes coupons</t>
  </si>
  <si>
    <t>Business Insurance - report workers comp on Line 2850</t>
  </si>
  <si>
    <t>Depreciation and Amortization - store buildings, equipment, leasehold improvements</t>
  </si>
  <si>
    <t>Games/Amusements - video games, slot machines, pinball</t>
  </si>
  <si>
    <t>Prepaid Telecommunications - phone cards, beepers, cell phones, services, LD cards</t>
  </si>
  <si>
    <t>Other Prepaid Cards - stored-value, gift and floral cards</t>
  </si>
  <si>
    <t>Interest Expense - related to mortgages on owned store properties &amp; to purchase equipment</t>
  </si>
  <si>
    <t>N/A</t>
  </si>
  <si>
    <t>Net Gross Profit (2790-2800-2810)</t>
  </si>
  <si>
    <t xml:space="preserve">Other Not Listed - "catch all" </t>
  </si>
  <si>
    <t>ERRORS</t>
  </si>
  <si>
    <t>Gas Regular not broken out</t>
  </si>
  <si>
    <t>Gas Mid-Grade not broken out</t>
  </si>
  <si>
    <t>Gas Premium not broken out</t>
  </si>
  <si>
    <t>Gas - E-85</t>
  </si>
  <si>
    <t>Gas Total - when not broken out by grade</t>
  </si>
  <si>
    <t>Racing Fuel</t>
  </si>
  <si>
    <t>Fuel Total - when not broken out by fuel type</t>
  </si>
  <si>
    <t xml:space="preserve"># Locations </t>
  </si>
  <si>
    <t>MOTOR FUEL (Exclude Wholesale sales information)</t>
  </si>
  <si>
    <t>Section One:  Retail Sales Report</t>
  </si>
  <si>
    <t># of Cups</t>
  </si>
  <si>
    <t>Non-Beverage FS not broken out</t>
  </si>
  <si>
    <t>Section Two:  Income Statement Detail</t>
  </si>
  <si>
    <t>0</t>
  </si>
  <si>
    <t>Other Benefits - holidays, vacation, sick pay, 401k, life ins</t>
  </si>
  <si>
    <t>Cash Short and (Over) &amp; Drive-offs not broken out</t>
  </si>
  <si>
    <t>Security - monitors, alarms, security personnel, armored car, etc.</t>
  </si>
  <si>
    <t>Scales</t>
  </si>
  <si>
    <t xml:space="preserve">Shower/Laundry </t>
  </si>
  <si>
    <t>Truck Wash</t>
  </si>
  <si>
    <t>Shop Repair Services</t>
  </si>
  <si>
    <t>Gift Shop</t>
  </si>
  <si>
    <t>RV Dump Income - net of expenses</t>
  </si>
  <si>
    <t>Store Rent - triple net - show sub-rent income on 3180</t>
  </si>
  <si>
    <t>Store Sub-rent Income - enter as positive amount</t>
  </si>
  <si>
    <t>Net Facility Expense (3150+3160+3170-3180)</t>
  </si>
  <si>
    <t>Interest Income</t>
  </si>
  <si>
    <t>Other Corp Inc Related to Retail - enter as a positive # e.g.  gain on sale of assets</t>
  </si>
  <si>
    <t>Other Corp Exps Related to Retail - enter as a positive # e.g. loss on sale of assets or discontinued operations</t>
  </si>
  <si>
    <t>Other Interest Expense on Debt - not related to mortgages &amp; purchased equipment recorded on line 3160</t>
  </si>
  <si>
    <t>Communications - telephone, satellite, etc.</t>
  </si>
  <si>
    <t>C-Store Royalty/Franchise Fees - for name use, e.g. 7-11, Circle K</t>
  </si>
  <si>
    <t>Cash Short and (Over)</t>
  </si>
  <si>
    <t>Pretax Profit for Retail Operations (3210+3215+3220-3230-3240-3242)</t>
  </si>
  <si>
    <t>Property, Plant, &amp; Equipment not broken out</t>
  </si>
  <si>
    <t>Total Non-Manager Employee Terminated &amp; Quit This Period</t>
  </si>
  <si>
    <t>Number of Manager Terminated &amp; Quit This Period</t>
  </si>
  <si>
    <t>Fuel Inventory Shortage (Gain)</t>
  </si>
  <si>
    <t>Number of Full-Time Store Employees (Includes contracted employees)</t>
  </si>
  <si>
    <t>Number of Part-Time Store Employees (Include contracted employees)</t>
  </si>
  <si>
    <t>All Other Prepared Food if not broken out</t>
  </si>
  <si>
    <t>Number of Transactions - Credit Cards</t>
  </si>
  <si>
    <t>Number of Transactions - Debit Cards</t>
  </si>
  <si>
    <t>Number of Transactions - Credit, Debit, Fleet, Gift Cards not broken out</t>
  </si>
  <si>
    <t>Diesel Exhaust Fluid (DEF)</t>
  </si>
  <si>
    <t>Biodiesel</t>
  </si>
  <si>
    <t>Compressed Natural Gas (CNG)</t>
  </si>
  <si>
    <t>Liquefied Natural Gas (LNG)</t>
  </si>
  <si>
    <t>REG UL</t>
  </si>
  <si>
    <t>MID GRADE</t>
  </si>
  <si>
    <t>PREMIUM</t>
  </si>
  <si>
    <t>OTP</t>
  </si>
  <si>
    <t>0301</t>
  </si>
  <si>
    <t>Smokeless</t>
  </si>
  <si>
    <t>0302</t>
  </si>
  <si>
    <t>Cigars</t>
  </si>
  <si>
    <t>0303</t>
  </si>
  <si>
    <t>Papers</t>
  </si>
  <si>
    <t>0304</t>
  </si>
  <si>
    <t>Pipes</t>
  </si>
  <si>
    <t>0305</t>
  </si>
  <si>
    <t>Pipe/Cigarette Tobacco</t>
  </si>
  <si>
    <t>0306</t>
  </si>
  <si>
    <t>Other Tobacco</t>
  </si>
  <si>
    <t>0307</t>
  </si>
  <si>
    <t>E-Cigarettes</t>
  </si>
  <si>
    <t>Other Tobacco Products not broken out</t>
  </si>
  <si>
    <t xml:space="preserve">Cigarettes Total </t>
  </si>
  <si>
    <t xml:space="preserve">Other Tobacco Products (OTP) Total </t>
  </si>
  <si>
    <t xml:space="preserve">CIGARETTE/OTP TOTAL </t>
  </si>
  <si>
    <t>BEER</t>
  </si>
  <si>
    <t>0401</t>
  </si>
  <si>
    <t>Super Premium</t>
  </si>
  <si>
    <t>0402</t>
  </si>
  <si>
    <t>0403</t>
  </si>
  <si>
    <t>Popular</t>
  </si>
  <si>
    <t>0404</t>
  </si>
  <si>
    <t>Budget</t>
  </si>
  <si>
    <t>0405</t>
  </si>
  <si>
    <t>Imports</t>
  </si>
  <si>
    <t>0406</t>
  </si>
  <si>
    <t>Microbrews/Craft</t>
  </si>
  <si>
    <t>0407</t>
  </si>
  <si>
    <t>Malt Liquor</t>
  </si>
  <si>
    <t>0408</t>
  </si>
  <si>
    <t>Non-alcoholic</t>
  </si>
  <si>
    <t>0409</t>
  </si>
  <si>
    <t>Flavored Malt</t>
  </si>
  <si>
    <t>2405</t>
  </si>
  <si>
    <t>Beer not broken out</t>
  </si>
  <si>
    <t>Beer Total</t>
  </si>
  <si>
    <t>Spoilage/</t>
  </si>
  <si>
    <t>Audit</t>
  </si>
  <si>
    <t xml:space="preserve">Ending </t>
  </si>
  <si>
    <t xml:space="preserve">Waste </t>
  </si>
  <si>
    <t>Reporting</t>
  </si>
  <si>
    <t>Adjustment/</t>
  </si>
  <si>
    <t>Inventory Value</t>
  </si>
  <si>
    <t xml:space="preserve">Inventory Value </t>
  </si>
  <si>
    <t>at Cost*</t>
  </si>
  <si>
    <t>Shrink at Cost*</t>
  </si>
  <si>
    <t>at Cost</t>
  </si>
  <si>
    <t>at Retail</t>
  </si>
  <si>
    <t xml:space="preserve"> Firm Name &gt;&gt;</t>
  </si>
  <si>
    <t>Average</t>
  </si>
  <si>
    <t xml:space="preserve">Selling </t>
  </si>
  <si>
    <t xml:space="preserve">Gross Profit </t>
  </si>
  <si>
    <t>CPG</t>
  </si>
  <si>
    <t xml:space="preserve">Private/Unbranded </t>
  </si>
  <si>
    <t>Private/Unbranded</t>
  </si>
  <si>
    <t>Gas - Premium Total</t>
  </si>
  <si>
    <t xml:space="preserve">GAS TOTAL </t>
  </si>
  <si>
    <t xml:space="preserve">FUEL TOTAL </t>
  </si>
  <si>
    <t>2-3-7+4=5</t>
  </si>
  <si>
    <t>WINE</t>
  </si>
  <si>
    <t>0501</t>
  </si>
  <si>
    <t>Table/Varietal Wine</t>
  </si>
  <si>
    <t>0502</t>
  </si>
  <si>
    <t>Champagne/Sparkling Wine</t>
  </si>
  <si>
    <t>0503</t>
  </si>
  <si>
    <t>Coolers/Wine Cocktails</t>
  </si>
  <si>
    <t>0504</t>
  </si>
  <si>
    <t>Fortified Wine</t>
  </si>
  <si>
    <t>0505</t>
  </si>
  <si>
    <t>Other Wine</t>
  </si>
  <si>
    <t>2415</t>
  </si>
  <si>
    <t>Wine not broken out</t>
  </si>
  <si>
    <t>Wine Total</t>
  </si>
  <si>
    <t>LIQUOR</t>
  </si>
  <si>
    <t>0601</t>
  </si>
  <si>
    <t>Distilled Spirits</t>
  </si>
  <si>
    <t>0602</t>
  </si>
  <si>
    <t>Prepared Cocktails</t>
  </si>
  <si>
    <t>0603</t>
  </si>
  <si>
    <t>Cordials/Brandy/Cognac</t>
  </si>
  <si>
    <t>0604</t>
  </si>
  <si>
    <t>Cocktail Mixes</t>
  </si>
  <si>
    <t>0605</t>
  </si>
  <si>
    <t>Other Liquor</t>
  </si>
  <si>
    <t>2425</t>
  </si>
  <si>
    <t>Liquor not broken out</t>
  </si>
  <si>
    <t>Liquor Total</t>
  </si>
  <si>
    <t xml:space="preserve">BEER/WINE/LIQUOR TOTAL </t>
  </si>
  <si>
    <t>PK BEV</t>
  </si>
  <si>
    <t>0702</t>
  </si>
  <si>
    <t>Iced Tea (Ready to Drink)</t>
  </si>
  <si>
    <t>0703</t>
  </si>
  <si>
    <t>Sports Drinks</t>
  </si>
  <si>
    <t>0704</t>
  </si>
  <si>
    <t>Juice/Juice Drinks</t>
  </si>
  <si>
    <t>0705</t>
  </si>
  <si>
    <t>Battled Water</t>
  </si>
  <si>
    <t>0706</t>
  </si>
  <si>
    <t>Other Packaged Beverages (Non-Alcoholic)</t>
  </si>
  <si>
    <t>0707</t>
  </si>
  <si>
    <t>Alternative</t>
  </si>
  <si>
    <t>0708</t>
  </si>
  <si>
    <t>Enhanced Water</t>
  </si>
  <si>
    <t>Packaged Beverages not broken out</t>
  </si>
  <si>
    <t>PACKAGED BEVERAGES TOTAL (NON-ALCOHOLIC)</t>
  </si>
  <si>
    <t>CANDY</t>
  </si>
  <si>
    <t>0801</t>
  </si>
  <si>
    <t>Gum</t>
  </si>
  <si>
    <t>0802</t>
  </si>
  <si>
    <t>Candy Rolls, Mints, Drops</t>
  </si>
  <si>
    <t>0803</t>
  </si>
  <si>
    <t>Chocolate Bars/Packs</t>
  </si>
  <si>
    <t>0804</t>
  </si>
  <si>
    <t>Non-Chocolate Bars/Packs</t>
  </si>
  <si>
    <t>0805</t>
  </si>
  <si>
    <t>Bagged or Repacked Peg Candy</t>
  </si>
  <si>
    <t>0806</t>
  </si>
  <si>
    <t>Novelties/Seasonal</t>
  </si>
  <si>
    <t>0807</t>
  </si>
  <si>
    <t>Change Makers/Penny Counter Goods</t>
  </si>
  <si>
    <t>0808</t>
  </si>
  <si>
    <t>Bulk Candy</t>
  </si>
  <si>
    <t>2455</t>
  </si>
  <si>
    <t>Candy not broken out</t>
  </si>
  <si>
    <t>SALTY SNACKS</t>
  </si>
  <si>
    <t>Potato Chips</t>
  </si>
  <si>
    <t>1502</t>
  </si>
  <si>
    <t>Tortilla/Corn Chips</t>
  </si>
  <si>
    <t>1503</t>
  </si>
  <si>
    <t>Pretzels</t>
  </si>
  <si>
    <t>1504</t>
  </si>
  <si>
    <t>Nuts/Seeds</t>
  </si>
  <si>
    <t>1505</t>
  </si>
  <si>
    <t>Packaged Ready-to-eat Popcorn</t>
  </si>
  <si>
    <t>1506</t>
  </si>
  <si>
    <t>Crackers</t>
  </si>
  <si>
    <t>1507</t>
  </si>
  <si>
    <t>Other Salty Snacks</t>
  </si>
  <si>
    <t>1508</t>
  </si>
  <si>
    <t>Puffed Cheese</t>
  </si>
  <si>
    <t>1509</t>
  </si>
  <si>
    <t>Mixed</t>
  </si>
  <si>
    <t>2465</t>
  </si>
  <si>
    <t>Salty Snacks not broken out</t>
  </si>
  <si>
    <t>Salty Snacks Total</t>
  </si>
  <si>
    <t>SWEET SNACKS</t>
  </si>
  <si>
    <t>1601</t>
  </si>
  <si>
    <t>Snack Cakes/Pastries/Desserts</t>
  </si>
  <si>
    <t>1602</t>
  </si>
  <si>
    <t>Muffins/Donuts</t>
  </si>
  <si>
    <t>1603</t>
  </si>
  <si>
    <t>Cookies</t>
  </si>
  <si>
    <t>2475</t>
  </si>
  <si>
    <t>Packaged Sweet Snacks not broken out</t>
  </si>
  <si>
    <t>Packaged Sweet Snacks Total</t>
  </si>
  <si>
    <t>1701</t>
  </si>
  <si>
    <t>Meat Snacks</t>
  </si>
  <si>
    <t>1702</t>
  </si>
  <si>
    <t>Granola/Fruit Snacks</t>
  </si>
  <si>
    <t>1703</t>
  </si>
  <si>
    <t>Health/Energy/Protein Bars</t>
  </si>
  <si>
    <t>1704</t>
  </si>
  <si>
    <t>Other Alternative Snacks</t>
  </si>
  <si>
    <t>2485</t>
  </si>
  <si>
    <t>Alternative Snacks not broken out</t>
  </si>
  <si>
    <t>Alternative Snacks Total</t>
  </si>
  <si>
    <t>Snacks/Salty &amp; Sweet not broken out</t>
  </si>
  <si>
    <t>SNACKS/SALTY AND SWEET TOTAL</t>
  </si>
  <si>
    <t>FRZN FOOD</t>
  </si>
  <si>
    <t>1301</t>
  </si>
  <si>
    <t>Frozen Dinners/Entrees/Meals</t>
  </si>
  <si>
    <t>1302</t>
  </si>
  <si>
    <t>Frozen Pizza</t>
  </si>
  <si>
    <t>1303</t>
  </si>
  <si>
    <t>Other Frozen Foods</t>
  </si>
  <si>
    <t>2505</t>
  </si>
  <si>
    <t>ICE CREAM</t>
  </si>
  <si>
    <t>1201</t>
  </si>
  <si>
    <t>Premium Ice Cream</t>
  </si>
  <si>
    <t>1202</t>
  </si>
  <si>
    <t>Ice Cream</t>
  </si>
  <si>
    <t>1203</t>
  </si>
  <si>
    <t>Frozen Yogurt/Sherbet/Sorbet</t>
  </si>
  <si>
    <t>1204</t>
  </si>
  <si>
    <t>Frozen Novelties</t>
  </si>
  <si>
    <t>2515</t>
  </si>
  <si>
    <t>Packaged Ice Cream/Novelties not broken out</t>
  </si>
  <si>
    <t>Packaged Frozen Food not broken out</t>
  </si>
  <si>
    <t xml:space="preserve">PACKAGED FROZEN FOOD TOTAL </t>
  </si>
  <si>
    <t>EDIBLE GROC</t>
  </si>
  <si>
    <t>Packaged Coffee/Tea</t>
  </si>
  <si>
    <t>Breakfast Cereal</t>
  </si>
  <si>
    <t>Condiments</t>
  </si>
  <si>
    <t>Other Edible Grocery</t>
  </si>
  <si>
    <t>Water/Beverage Enhancers</t>
  </si>
  <si>
    <t>Edible Grocery not broken out</t>
  </si>
  <si>
    <t>NON-EDIBLE</t>
  </si>
  <si>
    <t>Laundry Care</t>
  </si>
  <si>
    <t>GROC</t>
  </si>
  <si>
    <t>Dish Care</t>
  </si>
  <si>
    <t>Household Care</t>
  </si>
  <si>
    <t>Paper/Plastic/Foil Products</t>
  </si>
  <si>
    <t>Pet Care</t>
  </si>
  <si>
    <t>Other Non-edible Grocery</t>
  </si>
  <si>
    <t>Non-Edible Grocery not broken out</t>
  </si>
  <si>
    <t>PERISHABLE</t>
  </si>
  <si>
    <t>Fruits</t>
  </si>
  <si>
    <t>Vegetable</t>
  </si>
  <si>
    <t>Service Deli Meats</t>
  </si>
  <si>
    <t>Service Deli Cheese</t>
  </si>
  <si>
    <t>Service Deli Salads</t>
  </si>
  <si>
    <t>Other Service Deli</t>
  </si>
  <si>
    <t>Perishable Grocery not broken out</t>
  </si>
  <si>
    <t>FLUID MILK</t>
  </si>
  <si>
    <t>0901</t>
  </si>
  <si>
    <t>Whole Milk</t>
  </si>
  <si>
    <t>0902</t>
  </si>
  <si>
    <t>2% Milk</t>
  </si>
  <si>
    <t>0903</t>
  </si>
  <si>
    <t>1% Milk</t>
  </si>
  <si>
    <t>0904</t>
  </si>
  <si>
    <t>Skim/Nonfat &amp; 1/2% Milk</t>
  </si>
  <si>
    <t>0905</t>
  </si>
  <si>
    <t>Flavored Milk</t>
  </si>
  <si>
    <t>0906</t>
  </si>
  <si>
    <t>Cream/Creamer Products</t>
  </si>
  <si>
    <t>0907</t>
  </si>
  <si>
    <t>Other Ready-to-drink Fluid Milk Products</t>
  </si>
  <si>
    <t>2575</t>
  </si>
  <si>
    <t>Fluid Milk Products not broken out</t>
  </si>
  <si>
    <t>DAIRY</t>
  </si>
  <si>
    <t>Packaged Cheese</t>
  </si>
  <si>
    <t>Eggs</t>
  </si>
  <si>
    <t>Butter/Margarine</t>
  </si>
  <si>
    <t>Cottage/Cream Cheese/Sour Cream</t>
  </si>
  <si>
    <t>Yogurt</t>
  </si>
  <si>
    <t>Other Dairy</t>
  </si>
  <si>
    <t>Packaged Luncheon Meat</t>
  </si>
  <si>
    <t>Other Packaged Meats</t>
  </si>
  <si>
    <t>Lunch Packs</t>
  </si>
  <si>
    <t>Other Dairy &amp; Deli Products not broken out</t>
  </si>
  <si>
    <t xml:space="preserve">MILK, BREAD, GROCERY TOTAL </t>
  </si>
  <si>
    <t>HBC</t>
  </si>
  <si>
    <t>Analgesics</t>
  </si>
  <si>
    <t>Cough &amp; Cold Remedies</t>
  </si>
  <si>
    <t>Stomach Remedies</t>
  </si>
  <si>
    <t>Vitamins/Supplements</t>
  </si>
  <si>
    <t>Other Internal OTC Medications</t>
  </si>
  <si>
    <t>Grooming Aids</t>
  </si>
  <si>
    <t>Feminine Hygiene</t>
  </si>
  <si>
    <t>Family Planning</t>
  </si>
  <si>
    <t>Baby Care</t>
  </si>
  <si>
    <t>Skin Care/Lotions/External Care</t>
  </si>
  <si>
    <t>Cosmetics</t>
  </si>
  <si>
    <t>Other HBC</t>
  </si>
  <si>
    <t>Liquid Vitamins, Supplements, &amp; Energy Shots</t>
  </si>
  <si>
    <t>Smoking Cessation</t>
  </si>
  <si>
    <t>Health &amp; Beauty Care not broken out</t>
  </si>
  <si>
    <t>AUTOMOTIVE</t>
  </si>
  <si>
    <t>Motor Oil</t>
  </si>
  <si>
    <t>Anti Freeze/Coolants/Window Solvents</t>
  </si>
  <si>
    <t>Transmission/Brake Fluids</t>
  </si>
  <si>
    <t>Car Care</t>
  </si>
  <si>
    <t>Other Additives</t>
  </si>
  <si>
    <t>Other Automotive</t>
  </si>
  <si>
    <t>Automotive Products not broken out</t>
  </si>
  <si>
    <t>PUBLICATIONS</t>
  </si>
  <si>
    <t>Newspapers</t>
  </si>
  <si>
    <t>Magazines/Tabloids</t>
  </si>
  <si>
    <t>Adult Magazines</t>
  </si>
  <si>
    <t>Paperbacks/Books</t>
  </si>
  <si>
    <t>Comics</t>
  </si>
  <si>
    <t>Traders</t>
  </si>
  <si>
    <t xml:space="preserve">Maps </t>
  </si>
  <si>
    <t>Other Publications</t>
  </si>
  <si>
    <t>Publications not broken out</t>
  </si>
  <si>
    <t>OTHER GEN MDSE</t>
  </si>
  <si>
    <t>Batteries</t>
  </si>
  <si>
    <t>Film/Photo</t>
  </si>
  <si>
    <t>School/Office Supplies</t>
  </si>
  <si>
    <t>Greeting/Gift/Novelties/Toys/Rec Equipment</t>
  </si>
  <si>
    <t>Trading Cards</t>
  </si>
  <si>
    <t>Wearables/Apparel</t>
  </si>
  <si>
    <t>Smoking Accessories</t>
  </si>
  <si>
    <t>Video/Audio Tapes</t>
  </si>
  <si>
    <t>Hardware/Tools/Housewares</t>
  </si>
  <si>
    <t>Floral</t>
  </si>
  <si>
    <t>Seasonal</t>
  </si>
  <si>
    <t>Telecommunications Hardware</t>
  </si>
  <si>
    <t>Propane Exchanges</t>
  </si>
  <si>
    <t>Other General Merchandise not broken out</t>
  </si>
  <si>
    <t>General Merchandise not broken out in HBC, Auto, Pubs,  or Other Gen Mdse</t>
  </si>
  <si>
    <t xml:space="preserve">GENERAL MDSE TOTAL </t>
  </si>
  <si>
    <t>FOODSERVICE (FS)</t>
  </si>
  <si>
    <t>FRANCHISE/LICENSED</t>
  </si>
  <si>
    <t>Chicken</t>
  </si>
  <si>
    <t>Mexican</t>
  </si>
  <si>
    <t>Pizza</t>
  </si>
  <si>
    <t>Seafood</t>
  </si>
  <si>
    <t>Hot Dogs/Roller Grill</t>
  </si>
  <si>
    <t>Hamburgers/Cheeseburgers</t>
  </si>
  <si>
    <t>Sandwiches/Wraps</t>
  </si>
  <si>
    <t>Frozen Treats</t>
  </si>
  <si>
    <t>Bakery</t>
  </si>
  <si>
    <t>Soup &amp; Salad</t>
  </si>
  <si>
    <t>Other Cuisine</t>
  </si>
  <si>
    <t>Supplies</t>
  </si>
  <si>
    <t>Franchise/Licensed Prepared Food Not Broken Out</t>
  </si>
  <si>
    <t>Franchise/Licensed Prepared Food Total</t>
  </si>
  <si>
    <t>PROPRIETARY</t>
  </si>
  <si>
    <t>Proprietary Prepared Food Not Broken Out</t>
  </si>
  <si>
    <t>Proprietary Prepared  Food Total</t>
  </si>
  <si>
    <t>MANUFACTURER</t>
  </si>
  <si>
    <t>BRAND</t>
  </si>
  <si>
    <t>Manufacturer Brand Prepared Food Not Broken Out</t>
  </si>
  <si>
    <t>Manufacturer Brand Prepared Food Total</t>
  </si>
  <si>
    <t xml:space="preserve">Prepared Food Grand Total </t>
  </si>
  <si>
    <t>Sandwiches</t>
  </si>
  <si>
    <t>Salads &amp; Sides</t>
  </si>
  <si>
    <t>Thaw, Heat &amp; Eat</t>
  </si>
  <si>
    <t>Meals Ready-to-Eat (home meal replacement)</t>
  </si>
  <si>
    <t>Commissary not broken out</t>
  </si>
  <si>
    <t>Commissary/DSD Total</t>
  </si>
  <si>
    <t>NON-BEVERAGE FOODSERVICE GRAND TOTAL</t>
  </si>
  <si>
    <t>HOT DISPENSED</t>
  </si>
  <si>
    <t>Coffee</t>
  </si>
  <si>
    <t>Hot Tea</t>
  </si>
  <si>
    <t>Hot Chocolate</t>
  </si>
  <si>
    <t>Cappuccino/Specialty Coffee Drinks</t>
  </si>
  <si>
    <t>Refills</t>
  </si>
  <si>
    <t>Coffee Club Mugs</t>
  </si>
  <si>
    <t>Other Hot Dispensed Beverages</t>
  </si>
  <si>
    <t>Hot Dispensed not broken out</t>
  </si>
  <si>
    <t>Hot Dispensed Beverages Total</t>
  </si>
  <si>
    <t>COLD DISPENSED</t>
  </si>
  <si>
    <t>Fountain - Carbonated</t>
  </si>
  <si>
    <t>Fountain - Non-carbonated</t>
  </si>
  <si>
    <t>Fountain - Sports Drinks</t>
  </si>
  <si>
    <t>Fountain Club Mugs</t>
  </si>
  <si>
    <t>Other Cold Dispensed Beverages</t>
  </si>
  <si>
    <t>Cold Disp Bev not broken out</t>
  </si>
  <si>
    <t>Cold Dispensed Beverages Total</t>
  </si>
  <si>
    <t>FRZN DISPENSED</t>
  </si>
  <si>
    <t>Frozen-  Carbonated</t>
  </si>
  <si>
    <t>Frozen - Non-carbonated</t>
  </si>
  <si>
    <t>Frozen Disp Bev not broken out</t>
  </si>
  <si>
    <t>Frozen Dispensed Beverages Total</t>
  </si>
  <si>
    <t xml:space="preserve">DISP BEVERAGE GRAND TOTAL </t>
  </si>
  <si>
    <t xml:space="preserve">ALL OTHER FS - not broken out </t>
  </si>
  <si>
    <t>FOODSERVICE GRAND TOTAL (Add 2760, 2770)</t>
  </si>
  <si>
    <t>MERCHANDISE + FOODSERVICE TOTAL</t>
  </si>
  <si>
    <t>Merchandise Shrink at Cost = 2680_8</t>
  </si>
  <si>
    <t>Store Wages (Manager, Clerks)</t>
  </si>
  <si>
    <t>Wages not broken out - Food Service &amp; Store</t>
  </si>
  <si>
    <t>Total Wages - Exclude above-store level wages</t>
  </si>
  <si>
    <t>IT Expenses</t>
  </si>
  <si>
    <t>Repairs and Maintenance - Fuel Equipment</t>
  </si>
  <si>
    <t>Repairs and Maintenance - Store Equipment</t>
  </si>
  <si>
    <t>Repairs and Maintenance - Other &amp; Not broken out</t>
  </si>
  <si>
    <t>Total Repairs and Maintenance</t>
  </si>
  <si>
    <t>Equipment not Capitalized</t>
  </si>
  <si>
    <t>Cash Short and Over/Motor Fuel Drive-offs</t>
  </si>
  <si>
    <t>Credit Card Fees - Gas Only</t>
  </si>
  <si>
    <t>Credit Card Fees - Inside Only</t>
  </si>
  <si>
    <t>Credit Card Fees - Combined</t>
  </si>
  <si>
    <t>Credit Card Fees not broken out</t>
  </si>
  <si>
    <t>Total Credit Card Fees</t>
  </si>
  <si>
    <t>Debit Card Fees</t>
  </si>
  <si>
    <t>Other Card Fees (Include Fleet)</t>
  </si>
  <si>
    <t>Credit/Debit/Other Card Fees not broken out</t>
  </si>
  <si>
    <t>Total Card Fees  (2975 + SUM(2976:2978)</t>
  </si>
  <si>
    <t>Contracted Site Services - landscaping, janitorial, etc.</t>
  </si>
  <si>
    <t xml:space="preserve">DIRECT STORE OPERATING EXPENSES TOTAL </t>
  </si>
  <si>
    <t xml:space="preserve">OTHER STORE OPERATING INCOME TOTAL </t>
  </si>
  <si>
    <t>General &amp; Administrative - enter as positive # all expenses above store level related to the stores</t>
  </si>
  <si>
    <t>Section Three:  Other Store Information</t>
  </si>
  <si>
    <t>Gross Square Footage of all C-Stores Reported On - mandatory</t>
  </si>
  <si>
    <t>Total Sales Dollars - Credit Cards</t>
  </si>
  <si>
    <t>Total Sales Dollars - Debit Cards</t>
  </si>
  <si>
    <t>Total Sales Dollars - Other Card Fees</t>
  </si>
  <si>
    <t>Total Sales Dollars - Credit, Debit, Fleet, Gift Cards not broken out</t>
  </si>
  <si>
    <t>Total All Customer Transactions based on where the Customer Paid</t>
  </si>
  <si>
    <t>Number of Transactions - Fleet, Gift and Other Card Fees</t>
  </si>
  <si>
    <t>Total Number of Transactions – Credit, Debit, Fleet, Gift Cards</t>
  </si>
  <si>
    <t>Number of Non-Store Employees (Include Supervisors, office personnel, etc.)</t>
  </si>
  <si>
    <t>Cigarette Inventory @ Cost</t>
  </si>
  <si>
    <t>Accum Deprec on Bldg. &amp; Equip - show as positive number</t>
  </si>
  <si>
    <t>Net Property and Equipment (3412+3413+3414-3415+3416)</t>
  </si>
  <si>
    <t xml:space="preserve">TOTAL ASSETS </t>
  </si>
  <si>
    <t xml:space="preserve">TOTAL LIABILITIES </t>
  </si>
  <si>
    <t>TOTAL LIABILITIES AND NET WORTH (Sum 3490:3500)</t>
  </si>
  <si>
    <t>Proof that Total Assets = Total  L &amp; C (3440-3510)</t>
  </si>
  <si>
    <t>Customer Transactions not broken out</t>
  </si>
  <si>
    <t>Carbonated Soft Drinks</t>
  </si>
  <si>
    <t>0701</t>
  </si>
  <si>
    <t>Values at Retail</t>
  </si>
  <si>
    <t>Average Numbers of Cigarette SKUs</t>
  </si>
  <si>
    <t>Form Version:</t>
  </si>
  <si>
    <t>Total # of Company Operated Locations being reported</t>
  </si>
  <si>
    <t>DEC</t>
  </si>
  <si>
    <t>Section Six:  Demographics</t>
  </si>
  <si>
    <t>Stores in Operation</t>
  </si>
  <si>
    <t xml:space="preserve">Note: If you are on a non-calendar fiscal year, the calculation of average stores will begin at a month other than January.  The average can also </t>
  </si>
  <si>
    <t>be calculated as total store weeks divided by weeks in the year (either 52 or 53) to the equivalent average store count.</t>
  </si>
  <si>
    <t>With Motor Fuel</t>
  </si>
  <si>
    <t>Without Motor Fuel</t>
  </si>
  <si>
    <t>Store count at beginning of year</t>
  </si>
  <si>
    <t xml:space="preserve">   ADD: New Stores opened during year</t>
  </si>
  <si>
    <r>
      <t xml:space="preserve">   ADD: Stores acquired </t>
    </r>
    <r>
      <rPr>
        <i/>
        <sz val="10"/>
        <color indexed="8"/>
        <rFont val="Arial"/>
        <family val="2"/>
      </rPr>
      <t>(purchased or merger)</t>
    </r>
  </si>
  <si>
    <r>
      <t xml:space="preserve">SUBTOTAL </t>
    </r>
    <r>
      <rPr>
        <i/>
        <sz val="10"/>
        <color indexed="8"/>
        <rFont val="Arial"/>
        <family val="2"/>
      </rPr>
      <t>(calculated)</t>
    </r>
  </si>
  <si>
    <t xml:space="preserve">   LESS: Stores closed during year</t>
  </si>
  <si>
    <t xml:space="preserve">   LESS: Stores sold during year</t>
  </si>
  <si>
    <t>Number of stores in operation at your year end</t>
  </si>
  <si>
    <r>
      <t xml:space="preserve">   Average store count for this year </t>
    </r>
    <r>
      <rPr>
        <i/>
        <sz val="10"/>
        <rFont val="Arial"/>
        <family val="2"/>
      </rPr>
      <t>(calculated)</t>
    </r>
  </si>
  <si>
    <t>Store Rent Paid</t>
  </si>
  <si>
    <t xml:space="preserve">   Average monthly rent paid for existing stores</t>
  </si>
  <si>
    <r>
      <t xml:space="preserve">   Average monthly rent paid for a new store </t>
    </r>
    <r>
      <rPr>
        <i/>
        <sz val="10"/>
        <color indexed="8"/>
        <rFont val="Arial"/>
        <family val="2"/>
      </rPr>
      <t>(opened during the year)</t>
    </r>
  </si>
  <si>
    <r>
      <t xml:space="preserve">New Stores Opened </t>
    </r>
    <r>
      <rPr>
        <i/>
        <sz val="10"/>
        <rFont val="Arial"/>
        <family val="2"/>
      </rPr>
      <t>(New to industry or acquired)</t>
    </r>
  </si>
  <si>
    <t xml:space="preserve">   Of the total new stores opened this year how many are:</t>
  </si>
  <si>
    <r>
      <t xml:space="preserve">Located in rural areas </t>
    </r>
    <r>
      <rPr>
        <i/>
        <sz val="10"/>
        <color indexed="8"/>
        <rFont val="Arial"/>
        <family val="2"/>
      </rPr>
      <t>(&lt; 50,000 population)</t>
    </r>
  </si>
  <si>
    <r>
      <t xml:space="preserve">Located in urban areas </t>
    </r>
    <r>
      <rPr>
        <i/>
        <sz val="10"/>
        <color indexed="8"/>
        <rFont val="Arial"/>
        <family val="2"/>
      </rPr>
      <t>(&gt; than 50,000 population)</t>
    </r>
  </si>
  <si>
    <r>
      <t>Total New Stores</t>
    </r>
    <r>
      <rPr>
        <sz val="10"/>
        <rFont val="Arial"/>
        <family val="2"/>
      </rPr>
      <t xml:space="preserve"> </t>
    </r>
    <r>
      <rPr>
        <i/>
        <sz val="10"/>
        <rFont val="Arial"/>
        <family val="2"/>
      </rPr>
      <t>(calculated)</t>
    </r>
  </si>
  <si>
    <t>What was the total investment to open a new store this year?</t>
  </si>
  <si>
    <t>(if leased, please estimate costs)</t>
  </si>
  <si>
    <t>Rural</t>
  </si>
  <si>
    <t>Urban</t>
  </si>
  <si>
    <r>
      <t xml:space="preserve">   Land </t>
    </r>
    <r>
      <rPr>
        <i/>
        <sz val="10"/>
        <color indexed="8"/>
        <rFont val="Arial"/>
        <family val="2"/>
      </rPr>
      <t>(include site preparation and parking lot)</t>
    </r>
  </si>
  <si>
    <r>
      <t xml:space="preserve">   Building </t>
    </r>
    <r>
      <rPr>
        <i/>
        <sz val="10"/>
        <color indexed="8"/>
        <rFont val="Arial"/>
        <family val="2"/>
      </rPr>
      <t>(including sign)</t>
    </r>
  </si>
  <si>
    <t xml:space="preserve">   Foodservice equipment</t>
  </si>
  <si>
    <t xml:space="preserve">   Merchandise equipment</t>
  </si>
  <si>
    <t xml:space="preserve">   Motor fuel equipment</t>
  </si>
  <si>
    <r>
      <t xml:space="preserve">   Technology investment</t>
    </r>
    <r>
      <rPr>
        <sz val="8"/>
        <rFont val="Arial"/>
        <family val="2"/>
      </rPr>
      <t xml:space="preserve"> </t>
    </r>
    <r>
      <rPr>
        <i/>
        <sz val="8"/>
        <rFont val="Arial"/>
        <family val="2"/>
      </rPr>
      <t>(PCs, POS, scanning, cameras, communications, etc.)</t>
    </r>
  </si>
  <si>
    <r>
      <t xml:space="preserve">   Beginning motor fuel inventory </t>
    </r>
    <r>
      <rPr>
        <i/>
        <sz val="10"/>
        <rFont val="Arial"/>
        <family val="2"/>
      </rPr>
      <t>(at cost)</t>
    </r>
  </si>
  <si>
    <r>
      <t xml:space="preserve">   Merchandise inventory </t>
    </r>
    <r>
      <rPr>
        <i/>
        <sz val="10"/>
        <color indexed="8"/>
        <rFont val="Arial"/>
        <family val="2"/>
      </rPr>
      <t>(at cost)</t>
    </r>
  </si>
  <si>
    <r>
      <t xml:space="preserve">   Car wash </t>
    </r>
    <r>
      <rPr>
        <i/>
        <sz val="10"/>
        <color indexed="8"/>
        <rFont val="Arial"/>
        <family val="2"/>
      </rPr>
      <t>(building and equipment)</t>
    </r>
  </si>
  <si>
    <r>
      <t>Total Investment</t>
    </r>
    <r>
      <rPr>
        <sz val="10"/>
        <rFont val="Arial"/>
        <family val="2"/>
      </rPr>
      <t xml:space="preserve"> </t>
    </r>
    <r>
      <rPr>
        <i/>
        <sz val="10"/>
        <rFont val="Arial"/>
        <family val="2"/>
      </rPr>
      <t>(calculated)</t>
    </r>
  </si>
  <si>
    <t>Average square footage of these new stores:</t>
  </si>
  <si>
    <t xml:space="preserve">   Sales area square footage </t>
  </si>
  <si>
    <t>Square Feet</t>
  </si>
  <si>
    <r>
      <t xml:space="preserve">   Non-sales area sq feet </t>
    </r>
    <r>
      <rPr>
        <i/>
        <sz val="8"/>
        <rFont val="Arial"/>
        <family val="2"/>
      </rPr>
      <t>(includes office, rest room, storage and storage space in coolers)</t>
    </r>
  </si>
  <si>
    <r>
      <t>Total Square Footage of store building</t>
    </r>
    <r>
      <rPr>
        <sz val="10"/>
        <rFont val="Arial"/>
        <family val="2"/>
      </rPr>
      <t xml:space="preserve"> </t>
    </r>
    <r>
      <rPr>
        <i/>
        <sz val="10"/>
        <rFont val="Arial"/>
        <family val="2"/>
      </rPr>
      <t>(calculated)</t>
    </r>
  </si>
  <si>
    <r>
      <t xml:space="preserve">   What is the average </t>
    </r>
    <r>
      <rPr>
        <b/>
        <sz val="10"/>
        <color indexed="8"/>
        <rFont val="Arial"/>
        <family val="2"/>
      </rPr>
      <t>lot size</t>
    </r>
    <r>
      <rPr>
        <sz val="10"/>
        <color indexed="8"/>
        <rFont val="Arial"/>
        <family val="2"/>
      </rPr>
      <t xml:space="preserve"> of these new stores in square feet?</t>
    </r>
  </si>
  <si>
    <t xml:space="preserve">   What is the average number of cooler doors for these new stores?</t>
  </si>
  <si>
    <t># of cooler doors</t>
  </si>
  <si>
    <t>Store remodeling</t>
  </si>
  <si>
    <r>
      <t xml:space="preserve">   Number of stores remodeled </t>
    </r>
    <r>
      <rPr>
        <i/>
        <sz val="10"/>
        <color indexed="8"/>
        <rFont val="Arial"/>
        <family val="2"/>
      </rPr>
      <t>(&gt;$50,000 and capitalized)</t>
    </r>
    <r>
      <rPr>
        <sz val="10"/>
        <color indexed="8"/>
        <rFont val="Arial"/>
        <family val="2"/>
      </rPr>
      <t xml:space="preserve"> this year</t>
    </r>
  </si>
  <si>
    <t>Stores</t>
  </si>
  <si>
    <t xml:space="preserve">   What was the approximate cost per store for remodeling?</t>
  </si>
  <si>
    <t xml:space="preserve">   On average, how often are stores remodeled? </t>
  </si>
  <si>
    <t>Every</t>
  </si>
  <si>
    <t>Years</t>
  </si>
  <si>
    <t xml:space="preserve">   Percentage of your stores remodeled in last 5 years:</t>
  </si>
  <si>
    <t>Demolished and Rebuilt Stores</t>
  </si>
  <si>
    <t xml:space="preserve">   Percentage of your stores demolished and rebuilt in last 5 years</t>
  </si>
  <si>
    <t xml:space="preserve">   What was the approximate cost per store to demolish and rebuild?</t>
  </si>
  <si>
    <t xml:space="preserve">   On average, how old were the stores that were rebuilt?</t>
  </si>
  <si>
    <t>Header Information:</t>
  </si>
  <si>
    <r>
      <t xml:space="preserve">Fill in Firm </t>
    </r>
    <r>
      <rPr>
        <b/>
        <sz val="11"/>
        <rFont val="Calibri"/>
        <family val="2"/>
      </rPr>
      <t>Name</t>
    </r>
    <r>
      <rPr>
        <sz val="11"/>
        <rFont val="Calibri"/>
        <family val="2"/>
      </rPr>
      <t xml:space="preserve"> and </t>
    </r>
    <r>
      <rPr>
        <b/>
        <sz val="11"/>
        <rFont val="Calibri"/>
        <family val="2"/>
      </rPr>
      <t>Firm code</t>
    </r>
    <r>
      <rPr>
        <sz val="11"/>
        <rFont val="Calibri"/>
        <family val="2"/>
      </rPr>
      <t xml:space="preserve"> (your firm number). If you filled out an SOI report last year you may know it, if not we will fill it out for you when you email us the completed form.  </t>
    </r>
  </si>
  <si>
    <r>
      <t xml:space="preserve">Enter the two-letter abbreviation for your </t>
    </r>
    <r>
      <rPr>
        <b/>
        <sz val="11"/>
        <rFont val="Calibri"/>
        <family val="2"/>
      </rPr>
      <t>State</t>
    </r>
    <r>
      <rPr>
        <sz val="11"/>
        <rFont val="Calibri"/>
        <family val="2"/>
      </rPr>
      <t xml:space="preserve">.  If you have stores in more than one state, enter the state where most of the stores are located.  Also, enter the </t>
    </r>
    <r>
      <rPr>
        <b/>
        <sz val="11"/>
        <rFont val="Calibri"/>
        <family val="2"/>
      </rPr>
      <t>Total # of company operated C-Store locations</t>
    </r>
    <r>
      <rPr>
        <sz val="11"/>
        <rFont val="Calibri"/>
        <family val="2"/>
      </rPr>
      <t xml:space="preserve"> being reported.</t>
    </r>
  </si>
  <si>
    <t>Section One:  Retail Sales Report:</t>
  </si>
  <si>
    <t>Motor Fuel lines require gallons, sales, cost of sales and the amount of locations for each line you are reporting. You can now report Diesel Exhaust Fluid, Compressed Natural Gas, and Liquefied Natural Gas in the fuel section.</t>
  </si>
  <si>
    <t>Merchandise lines:</t>
  </si>
  <si>
    <t xml:space="preserve">You must enter sales, cost of sales and the amount of locations being reported.  </t>
  </si>
  <si>
    <t>Section two:  Income Statement Detail</t>
  </si>
  <si>
    <r>
      <t>Corporate G&amp;A (line 3230) is a required number.</t>
    </r>
    <r>
      <rPr>
        <sz val="11"/>
        <rFont val="Calibri"/>
        <family val="2"/>
      </rPr>
      <t xml:space="preserve"> Corporate General and Administrative Expense (G&amp;A) should include salaries of store supervisors, area managers, and allocated c-store costs from the corporate level.  If a company is 100% company-operated retail stores, all corporate costs (excluding payments that are essentially distributions of profits) should be allocated to the stores.  If a company has a mix of business including company-operated stores and other activities, it should allocate its corporate overhead between its various activities based on the respective costs incurred in providing services to its various divisions.  If no cost allocation study has been done, your firm might wish to estimate G&amp;A using the following formula: 2% of fuel gallons sold plus 2% of merchandise and foodservice sales equals G&amp;A expense.  </t>
    </r>
  </si>
  <si>
    <t>Section Three</t>
  </si>
  <si>
    <t>Balance sheet</t>
  </si>
  <si>
    <t xml:space="preserve">Section Six:  Demographics </t>
  </si>
  <si>
    <t>Please fill in all white spaces</t>
  </si>
  <si>
    <r>
      <t xml:space="preserve">Contact Information - </t>
    </r>
    <r>
      <rPr>
        <b/>
        <i/>
        <sz val="12"/>
        <rFont val="Arial"/>
        <family val="2"/>
      </rPr>
      <t>This is name &amp; address where the SOI report will be mailed.</t>
    </r>
  </si>
  <si>
    <r>
      <t>Contact Person</t>
    </r>
    <r>
      <rPr>
        <sz val="11"/>
        <color indexed="10"/>
        <rFont val="Arial"/>
        <family val="2"/>
      </rPr>
      <t>*</t>
    </r>
  </si>
  <si>
    <r>
      <t>Address</t>
    </r>
    <r>
      <rPr>
        <sz val="11"/>
        <color indexed="10"/>
        <rFont val="Arial"/>
        <family val="2"/>
      </rPr>
      <t>*</t>
    </r>
  </si>
  <si>
    <t>Please email completed survey to:</t>
  </si>
  <si>
    <r>
      <t>City</t>
    </r>
    <r>
      <rPr>
        <sz val="11"/>
        <color indexed="10"/>
        <rFont val="Arial"/>
        <family val="2"/>
      </rPr>
      <t>*</t>
    </r>
  </si>
  <si>
    <r>
      <t>State</t>
    </r>
    <r>
      <rPr>
        <sz val="11"/>
        <color indexed="10"/>
        <rFont val="Arial"/>
        <family val="2"/>
      </rPr>
      <t>*</t>
    </r>
  </si>
  <si>
    <r>
      <t>Zip</t>
    </r>
    <r>
      <rPr>
        <sz val="11"/>
        <color indexed="10"/>
        <rFont val="Arial"/>
        <family val="2"/>
      </rPr>
      <t>*</t>
    </r>
  </si>
  <si>
    <r>
      <t>Phone</t>
    </r>
    <r>
      <rPr>
        <sz val="11"/>
        <color indexed="10"/>
        <rFont val="Arial"/>
        <family val="2"/>
      </rPr>
      <t>*</t>
    </r>
  </si>
  <si>
    <r>
      <t>Email</t>
    </r>
    <r>
      <rPr>
        <sz val="11"/>
        <color indexed="10"/>
        <rFont val="Arial"/>
        <family val="2"/>
      </rPr>
      <t>*</t>
    </r>
  </si>
  <si>
    <r>
      <t>Company Name</t>
    </r>
    <r>
      <rPr>
        <sz val="11"/>
        <color indexed="10"/>
        <rFont val="Arial"/>
        <family val="2"/>
      </rPr>
      <t>*</t>
    </r>
  </si>
  <si>
    <t>*Contact name and address required</t>
  </si>
  <si>
    <t>In 2016, we added subcategories to the form. These lines are highlighted in orange. If you don’t have breakdowns for the sub-categories then use the green not broken out lines.</t>
  </si>
  <si>
    <t>There are a few lines regarding types of payments (highlighted in orange) If you don’t have these broken out then use line 2974 and line 2978 for fees not broken out (highlighted in green).</t>
  </si>
  <si>
    <t>There are lines for How the customer paid (highlighted in orange).  If you don’t have these categories broken out, then use the not broken out lines (highlighted in green).</t>
  </si>
  <si>
    <t>Line 3620; Number of Non-Store Employees (include Supervisors, office personnel, etc.  This is just the people that support the store – people that work in the office but are designated to the stores.</t>
  </si>
  <si>
    <t>Remains the same as in year's past</t>
  </si>
  <si>
    <t>For example,  the beer section looks like this.</t>
  </si>
  <si>
    <t xml:space="preserve">Use line 2405 if subcateogry level data is not available. </t>
  </si>
  <si>
    <t>Line 2931 is for IT Expenses and broken out Repairs and Maintenance with Fuel or Store Equipment (highlighted in orange). If you don’t have these sub-categories broken out then use the Repairs and Maintenance – other &amp; not broken out line (highlighted in green).</t>
  </si>
  <si>
    <t>Phone: 703-518-4253</t>
  </si>
  <si>
    <t>The demographics has pop-up instructions for each entry cell.</t>
  </si>
  <si>
    <t>SOIsubmissions@convenience.org</t>
  </si>
  <si>
    <t xml:space="preserve">  </t>
  </si>
  <si>
    <t>V2.0</t>
  </si>
  <si>
    <t>Average By Store Amount</t>
  </si>
  <si>
    <t xml:space="preserve"> for NACS to e-mail survey digital report to you</t>
  </si>
  <si>
    <t xml:space="preserve">Number of stores with Drive-Thru service  </t>
  </si>
  <si>
    <t xml:space="preserve">Number of stores offering Click &amp; Collect   </t>
  </si>
  <si>
    <t xml:space="preserve">Number of stores offering Mobile Ordering   </t>
  </si>
  <si>
    <t xml:space="preserve">Number of stores with Car Wash </t>
  </si>
  <si>
    <t xml:space="preserve">Number of stores with Electric Vehicle Chargers </t>
  </si>
  <si>
    <t>Cells highlighted in yellow are mandatory</t>
  </si>
  <si>
    <t>Firm Code if known &gt;&gt;</t>
  </si>
  <si>
    <t xml:space="preserve">     </t>
  </si>
  <si>
    <t>Please submit completed form by March 17, 2025.</t>
  </si>
  <si>
    <t>2025 Survey with 2024 Data</t>
  </si>
  <si>
    <t>in June 2025.  Thank you.</t>
  </si>
  <si>
    <t>2025 State of the Industry Report Data Submission Form</t>
  </si>
  <si>
    <t xml:space="preserve">You will find the NACS State of the Industry data submission form for 2024's results on the Data tab of this worksheet. Please enter information for performance results from the 12 months ending December 31, 2024. If you have any questions, please email our data submission coordinator, Cindy Talbot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</si>
</sst>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s>
  <fonts count="54" x14ac:knownFonts="1">
    <font>
      <sz val="10"/>
      <name val="Arial"/>
    </font>
    <font>
      <sz val="12"/>
      <name val="Times New Roman"/>
      <family val="1"/>
    </font>
    <font>
      <sz val="10"/>
      <name val="Arial"/>
      <family val="2"/>
    </font>
    <font>
      <sz val="8"/>
      <name val="Arial"/>
      <family val="2"/>
    </font>
    <font>
      <sz val="11"/>
      <color theme="1"/>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0"/>
      <name val="Calibri"/>
      <family val="2"/>
      <scheme val="minor"/>
    </font>
    <font>
      <b/>
      <u/>
      <sz val="10"/>
      <name val="Calibri"/>
      <family val="2"/>
      <scheme val="minor"/>
    </font>
    <font>
      <u/>
      <sz val="10"/>
      <name val="Calibri"/>
      <family val="2"/>
      <scheme val="minor"/>
    </font>
    <font>
      <sz val="10"/>
      <color rgb="FF000000"/>
      <name val="Calibri"/>
      <family val="2"/>
      <scheme val="minor"/>
    </font>
    <font>
      <i/>
      <sz val="10"/>
      <name val="Calibri"/>
      <family val="2"/>
      <scheme val="minor"/>
    </font>
    <font>
      <b/>
      <sz val="10"/>
      <color indexed="10"/>
      <name val="Calibri"/>
      <family val="2"/>
      <scheme val="minor"/>
    </font>
    <font>
      <b/>
      <sz val="10"/>
      <color rgb="FFFF0000"/>
      <name val="Calibri"/>
      <family val="2"/>
      <scheme val="minor"/>
    </font>
    <font>
      <b/>
      <sz val="10"/>
      <color rgb="FF000000"/>
      <name val="Calibri"/>
      <family val="2"/>
      <scheme val="minor"/>
    </font>
    <font>
      <u/>
      <sz val="10"/>
      <color rgb="FF000000"/>
      <name val="Calibri"/>
      <family val="2"/>
      <scheme val="minor"/>
    </font>
    <font>
      <sz val="10"/>
      <name val="Arial"/>
      <family val="2"/>
    </font>
    <font>
      <sz val="10"/>
      <color theme="1"/>
      <name val="Arial"/>
      <family val="2"/>
    </font>
    <font>
      <b/>
      <sz val="10"/>
      <color theme="0"/>
      <name val="Calibri"/>
      <family val="2"/>
      <scheme val="minor"/>
    </font>
    <font>
      <sz val="12"/>
      <name val="Arial"/>
      <family val="2"/>
    </font>
    <font>
      <b/>
      <sz val="12"/>
      <name val="Arial"/>
      <family val="2"/>
    </font>
    <font>
      <b/>
      <sz val="10"/>
      <color indexed="10"/>
      <name val="Arial"/>
      <family val="2"/>
    </font>
    <font>
      <b/>
      <sz val="10"/>
      <name val="Arial"/>
      <family val="2"/>
    </font>
    <font>
      <sz val="11"/>
      <name val="Arial"/>
      <family val="2"/>
    </font>
    <font>
      <i/>
      <sz val="10"/>
      <color indexed="8"/>
      <name val="Arial"/>
      <family val="2"/>
    </font>
    <font>
      <i/>
      <sz val="10"/>
      <name val="Arial"/>
      <family val="2"/>
    </font>
    <font>
      <b/>
      <sz val="11"/>
      <color theme="3" tint="-0.499984740745262"/>
      <name val="Arial"/>
      <family val="2"/>
    </font>
    <font>
      <b/>
      <sz val="10"/>
      <color theme="1"/>
      <name val="Arial"/>
      <family val="2"/>
    </font>
    <font>
      <sz val="10"/>
      <color theme="1"/>
      <name val="Calibri"/>
      <family val="2"/>
    </font>
    <font>
      <i/>
      <sz val="10"/>
      <color theme="1"/>
      <name val="Arial"/>
      <family val="2"/>
    </font>
    <font>
      <i/>
      <sz val="8"/>
      <name val="Arial"/>
      <family val="2"/>
    </font>
    <font>
      <b/>
      <sz val="10"/>
      <color indexed="8"/>
      <name val="Arial"/>
      <family val="2"/>
    </font>
    <font>
      <sz val="10"/>
      <color indexed="8"/>
      <name val="Arial"/>
      <family val="2"/>
    </font>
    <font>
      <b/>
      <sz val="8"/>
      <color indexed="81"/>
      <name val="Tahoma"/>
      <family val="2"/>
    </font>
    <font>
      <sz val="8"/>
      <color indexed="81"/>
      <name val="Tahoma"/>
      <family val="2"/>
    </font>
    <font>
      <sz val="11"/>
      <name val="Calibri"/>
      <family val="2"/>
    </font>
    <font>
      <b/>
      <sz val="11"/>
      <name val="Calibri"/>
      <family val="2"/>
    </font>
    <font>
      <b/>
      <sz val="12"/>
      <name val="Calibri"/>
      <family val="2"/>
    </font>
    <font>
      <b/>
      <sz val="10"/>
      <color rgb="FF000000"/>
      <name val="Calibri"/>
      <family val="2"/>
    </font>
    <font>
      <sz val="10"/>
      <color rgb="FF000000"/>
      <name val="Calibri"/>
      <family val="2"/>
    </font>
    <font>
      <b/>
      <sz val="14"/>
      <name val="Calibri"/>
      <family val="2"/>
    </font>
    <font>
      <b/>
      <i/>
      <sz val="11"/>
      <color rgb="FFFF0000"/>
      <name val="Cambria"/>
      <family val="1"/>
    </font>
    <font>
      <b/>
      <sz val="11"/>
      <name val="Arial"/>
      <family val="2"/>
    </font>
    <font>
      <b/>
      <i/>
      <sz val="12"/>
      <color theme="0"/>
      <name val="Arial"/>
      <family val="2"/>
    </font>
    <font>
      <b/>
      <i/>
      <sz val="12"/>
      <name val="Arial"/>
      <family val="2"/>
    </font>
    <font>
      <sz val="12"/>
      <color theme="1"/>
      <name val="Calibri"/>
      <family val="2"/>
    </font>
    <font>
      <sz val="11"/>
      <color theme="1"/>
      <name val="Arial"/>
      <family val="2"/>
    </font>
    <font>
      <sz val="11"/>
      <color indexed="10"/>
      <name val="Arial"/>
      <family val="2"/>
    </font>
    <font>
      <b/>
      <sz val="14"/>
      <name val="Arial"/>
      <family val="2"/>
    </font>
    <font>
      <u/>
      <sz val="10"/>
      <color indexed="12"/>
      <name val="Arial"/>
      <family val="2"/>
    </font>
    <font>
      <b/>
      <u/>
      <sz val="10"/>
      <color indexed="12"/>
      <name val="Arial"/>
      <family val="2"/>
    </font>
    <font>
      <sz val="12"/>
      <color theme="0"/>
      <name val="Calibri"/>
      <family val="2"/>
    </font>
    <font>
      <b/>
      <sz val="12"/>
      <color theme="1"/>
      <name val="Calibri"/>
      <family val="2"/>
    </font>
  </fonts>
  <fills count="18">
    <fill>
      <patternFill patternType="none"/>
    </fill>
    <fill>
      <patternFill patternType="gray125"/>
    </fill>
    <fill>
      <patternFill patternType="solid">
        <fgColor indexed="13"/>
        <bgColor indexed="64"/>
      </patternFill>
    </fill>
    <fill>
      <patternFill patternType="solid">
        <fgColor rgb="FFFFFF00"/>
        <bgColor rgb="FFFFFF00"/>
      </patternFill>
    </fill>
    <fill>
      <patternFill patternType="solid">
        <fgColor rgb="FFD9D9D9"/>
        <bgColor rgb="FFCCCCFF"/>
      </patternFill>
    </fill>
    <fill>
      <patternFill patternType="solid">
        <fgColor rgb="FFD9D9D9"/>
        <bgColor rgb="FF000000"/>
      </patternFill>
    </fill>
    <fill>
      <patternFill patternType="solid">
        <fgColor rgb="FFC0C0C0"/>
        <bgColor rgb="FFCCCCFF"/>
      </patternFill>
    </fill>
    <fill>
      <patternFill patternType="solid">
        <fgColor rgb="FF969696"/>
        <bgColor rgb="FF808080"/>
      </patternFill>
    </fill>
    <fill>
      <patternFill patternType="solid">
        <fgColor indexed="22"/>
        <bgColor indexed="31"/>
      </patternFill>
    </fill>
    <fill>
      <patternFill patternType="solid">
        <fgColor rgb="FFB8E08C"/>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00"/>
        <bgColor indexed="64"/>
      </patternFill>
    </fill>
    <fill>
      <patternFill patternType="solid">
        <fgColor rgb="FFFFFFCC"/>
        <bgColor rgb="FFFFFF00"/>
      </patternFill>
    </fill>
  </fills>
  <borders count="4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bottom/>
      <diagonal/>
    </border>
    <border>
      <left/>
      <right/>
      <top/>
      <bottom style="thin">
        <color rgb="FF000000"/>
      </bottom>
      <diagonal/>
    </border>
    <border>
      <left/>
      <right style="medium">
        <color rgb="FF000000"/>
      </right>
      <top style="thick">
        <color rgb="FF000000"/>
      </top>
      <bottom style="thick">
        <color rgb="FF000000"/>
      </bottom>
      <diagonal/>
    </border>
    <border>
      <left/>
      <right/>
      <top style="thin">
        <color rgb="FF000000"/>
      </top>
      <bottom style="thin">
        <color rgb="FF000000"/>
      </bottom>
      <diagonal/>
    </border>
    <border>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right style="dotted">
        <color rgb="FF000000"/>
      </right>
      <top style="dotted">
        <color rgb="FF000000"/>
      </top>
      <bottom/>
      <diagonal/>
    </border>
    <border>
      <left style="dotted">
        <color rgb="FF000000"/>
      </left>
      <right style="dotted">
        <color rgb="FF000000"/>
      </right>
      <top style="dotted">
        <color rgb="FF000000"/>
      </top>
      <bottom style="thin">
        <color rgb="FFBFBFBF"/>
      </bottom>
      <diagonal/>
    </border>
    <border>
      <left style="dotted">
        <color rgb="FF000000"/>
      </left>
      <right style="thin">
        <color rgb="FF000000"/>
      </right>
      <top style="dotted">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9">
    <xf numFmtId="0" fontId="0" fillId="0" borderId="0"/>
    <xf numFmtId="44" fontId="4" fillId="0" borderId="0" applyFont="0" applyFill="0" applyBorder="0" applyAlignment="0" applyProtection="0"/>
    <xf numFmtId="0" fontId="2" fillId="0" borderId="0"/>
    <xf numFmtId="0" fontId="4" fillId="0" borderId="0"/>
    <xf numFmtId="0" fontId="1" fillId="0" borderId="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50" fillId="0" borderId="0" applyNumberFormat="0" applyFill="0" applyBorder="0" applyAlignment="0" applyProtection="0">
      <alignment vertical="top"/>
      <protection locked="0"/>
    </xf>
  </cellStyleXfs>
  <cellXfs count="287">
    <xf numFmtId="0" fontId="0" fillId="0" borderId="0" xfId="0"/>
    <xf numFmtId="0" fontId="7" fillId="0" borderId="0" xfId="0" applyFont="1"/>
    <xf numFmtId="0" fontId="7" fillId="0" borderId="0" xfId="0" applyFont="1" applyAlignment="1">
      <alignment horizontal="left"/>
    </xf>
    <xf numFmtId="0" fontId="8" fillId="0" borderId="0" xfId="0" applyFont="1"/>
    <xf numFmtId="0" fontId="7" fillId="0" borderId="0" xfId="0" applyFont="1" applyAlignment="1">
      <alignment horizontal="center"/>
    </xf>
    <xf numFmtId="0" fontId="9" fillId="0" borderId="0" xfId="0" applyFont="1" applyAlignment="1">
      <alignment horizontal="center"/>
    </xf>
    <xf numFmtId="49" fontId="7" fillId="0" borderId="0" xfId="0" applyNumberFormat="1" applyFont="1" applyAlignment="1">
      <alignment horizontal="center"/>
    </xf>
    <xf numFmtId="0" fontId="11" fillId="0" borderId="0" xfId="0" applyFont="1"/>
    <xf numFmtId="0" fontId="8" fillId="0" borderId="0" xfId="0" applyFont="1" applyAlignment="1">
      <alignment horizontal="center"/>
    </xf>
    <xf numFmtId="0" fontId="10"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right"/>
    </xf>
    <xf numFmtId="0" fontId="12" fillId="0" borderId="0" xfId="0" applyFont="1" applyAlignment="1">
      <alignment horizontal="left"/>
    </xf>
    <xf numFmtId="0" fontId="13" fillId="0" borderId="0" xfId="0" applyFont="1" applyAlignment="1">
      <alignment horizontal="center"/>
    </xf>
    <xf numFmtId="49" fontId="11" fillId="0" borderId="0" xfId="0" applyNumberFormat="1" applyFont="1" applyAlignment="1">
      <alignment horizontal="center"/>
    </xf>
    <xf numFmtId="0" fontId="11" fillId="0" borderId="0" xfId="0" applyFont="1" applyAlignment="1">
      <alignment horizontal="right"/>
    </xf>
    <xf numFmtId="0" fontId="14" fillId="0" borderId="0" xfId="0" applyFont="1"/>
    <xf numFmtId="0" fontId="11" fillId="0" borderId="8" xfId="0" applyFont="1" applyBorder="1"/>
    <xf numFmtId="0" fontId="11" fillId="0" borderId="9"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xf>
    <xf numFmtId="0" fontId="8"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wrapText="1"/>
    </xf>
    <xf numFmtId="0" fontId="15" fillId="0" borderId="0" xfId="0" applyFont="1"/>
    <xf numFmtId="3" fontId="11" fillId="4" borderId="6" xfId="0" applyNumberFormat="1" applyFont="1" applyFill="1" applyBorder="1" applyAlignment="1">
      <alignment horizontal="right"/>
    </xf>
    <xf numFmtId="4" fontId="11" fillId="5" borderId="2" xfId="0" applyNumberFormat="1" applyFont="1" applyFill="1" applyBorder="1" applyAlignment="1">
      <alignment horizontal="right"/>
    </xf>
    <xf numFmtId="0" fontId="13" fillId="0" borderId="0" xfId="0" applyFont="1"/>
    <xf numFmtId="3" fontId="15" fillId="6" borderId="6" xfId="0" applyNumberFormat="1" applyFont="1" applyFill="1" applyBorder="1" applyAlignment="1">
      <alignment horizontal="right"/>
    </xf>
    <xf numFmtId="165" fontId="15" fillId="6" borderId="6" xfId="0" applyNumberFormat="1" applyFont="1" applyFill="1" applyBorder="1" applyAlignment="1">
      <alignment horizontal="right"/>
    </xf>
    <xf numFmtId="4" fontId="15" fillId="6" borderId="12" xfId="0" applyNumberFormat="1" applyFont="1" applyFill="1" applyBorder="1" applyAlignment="1">
      <alignment horizontal="right"/>
    </xf>
    <xf numFmtId="4" fontId="15" fillId="6" borderId="6" xfId="0" applyNumberFormat="1" applyFont="1" applyFill="1" applyBorder="1" applyAlignment="1">
      <alignment horizontal="right"/>
    </xf>
    <xf numFmtId="0" fontId="15" fillId="0" borderId="0" xfId="0" applyFont="1" applyAlignment="1">
      <alignment horizontal="center"/>
    </xf>
    <xf numFmtId="0" fontId="15" fillId="0" borderId="0" xfId="0" applyFont="1" applyAlignment="1">
      <alignment horizontal="left"/>
    </xf>
    <xf numFmtId="3" fontId="11" fillId="0" borderId="0" xfId="0" applyNumberFormat="1" applyFont="1" applyAlignment="1">
      <alignment horizontal="right"/>
    </xf>
    <xf numFmtId="0" fontId="11" fillId="0" borderId="0" xfId="0" applyFont="1" applyAlignment="1">
      <alignment horizontal="left"/>
    </xf>
    <xf numFmtId="4" fontId="11" fillId="0" borderId="0" xfId="0" applyNumberFormat="1" applyFont="1" applyAlignment="1">
      <alignment horizontal="right"/>
    </xf>
    <xf numFmtId="3" fontId="11" fillId="0" borderId="0" xfId="0" applyNumberFormat="1" applyFont="1"/>
    <xf numFmtId="3" fontId="8" fillId="0" borderId="0" xfId="0" applyNumberFormat="1" applyFont="1"/>
    <xf numFmtId="3" fontId="11" fillId="7" borderId="6" xfId="0" applyNumberFormat="1" applyFont="1" applyFill="1" applyBorder="1" applyAlignment="1">
      <alignment horizontal="right"/>
    </xf>
    <xf numFmtId="49" fontId="11" fillId="0" borderId="0" xfId="0" applyNumberFormat="1" applyFont="1" applyAlignment="1">
      <alignment horizontal="right"/>
    </xf>
    <xf numFmtId="0" fontId="8" fillId="0" borderId="0" xfId="0" applyFont="1" applyAlignment="1">
      <alignment horizontal="center" wrapText="1"/>
    </xf>
    <xf numFmtId="165" fontId="11" fillId="0" borderId="0" xfId="0" applyNumberFormat="1" applyFont="1"/>
    <xf numFmtId="3" fontId="7" fillId="6" borderId="6" xfId="0" applyNumberFormat="1" applyFont="1" applyFill="1" applyBorder="1" applyAlignment="1">
      <alignment horizontal="right"/>
    </xf>
    <xf numFmtId="165" fontId="7" fillId="6" borderId="6" xfId="0" applyNumberFormat="1" applyFont="1" applyFill="1" applyBorder="1" applyAlignment="1">
      <alignment horizontal="right"/>
    </xf>
    <xf numFmtId="3" fontId="7" fillId="0" borderId="0" xfId="0" applyNumberFormat="1" applyFont="1" applyAlignment="1">
      <alignment horizontal="right"/>
    </xf>
    <xf numFmtId="4" fontId="7" fillId="0" borderId="0" xfId="0" applyNumberFormat="1" applyFont="1" applyAlignment="1">
      <alignment horizontal="right"/>
    </xf>
    <xf numFmtId="3" fontId="11" fillId="0" borderId="13" xfId="0" applyNumberFormat="1" applyFont="1" applyBorder="1"/>
    <xf numFmtId="1" fontId="11" fillId="0" borderId="0" xfId="0" applyNumberFormat="1" applyFont="1"/>
    <xf numFmtId="3" fontId="7" fillId="6" borderId="14" xfId="0" applyNumberFormat="1" applyFont="1" applyFill="1" applyBorder="1" applyAlignment="1">
      <alignment horizontal="right"/>
    </xf>
    <xf numFmtId="3" fontId="7" fillId="6" borderId="2" xfId="0" applyNumberFormat="1" applyFont="1" applyFill="1" applyBorder="1" applyAlignment="1">
      <alignment horizontal="right"/>
    </xf>
    <xf numFmtId="3" fontId="11" fillId="4" borderId="2" xfId="0" applyNumberFormat="1" applyFont="1" applyFill="1" applyBorder="1" applyAlignment="1">
      <alignment horizontal="right"/>
    </xf>
    <xf numFmtId="3" fontId="11" fillId="4" borderId="12" xfId="0" applyNumberFormat="1" applyFont="1" applyFill="1" applyBorder="1" applyAlignment="1">
      <alignment horizontal="right"/>
    </xf>
    <xf numFmtId="3" fontId="11" fillId="4" borderId="17" xfId="0" applyNumberFormat="1" applyFont="1" applyFill="1" applyBorder="1" applyAlignment="1">
      <alignment horizontal="right"/>
    </xf>
    <xf numFmtId="164" fontId="11" fillId="0" borderId="0" xfId="0" applyNumberFormat="1" applyFont="1" applyAlignment="1">
      <alignment horizontal="right"/>
    </xf>
    <xf numFmtId="1" fontId="11" fillId="0" borderId="0" xfId="0" applyNumberFormat="1" applyFont="1" applyAlignment="1">
      <alignment horizontal="right"/>
    </xf>
    <xf numFmtId="3" fontId="7" fillId="6" borderId="16" xfId="0" applyNumberFormat="1" applyFont="1" applyFill="1" applyBorder="1" applyAlignment="1">
      <alignment horizontal="right"/>
    </xf>
    <xf numFmtId="3" fontId="11" fillId="0" borderId="1" xfId="0" applyNumberFormat="1" applyFont="1" applyBorder="1" applyAlignment="1">
      <alignment horizontal="right"/>
    </xf>
    <xf numFmtId="3" fontId="7" fillId="6" borderId="17" xfId="0" applyNumberFormat="1" applyFont="1" applyFill="1" applyBorder="1" applyAlignment="1">
      <alignment horizontal="right"/>
    </xf>
    <xf numFmtId="3" fontId="11" fillId="4" borderId="18" xfId="0" applyNumberFormat="1" applyFont="1" applyFill="1" applyBorder="1" applyAlignment="1">
      <alignment horizontal="right"/>
    </xf>
    <xf numFmtId="0" fontId="7" fillId="0" borderId="0" xfId="0" applyFont="1" applyAlignment="1">
      <alignment horizontal="center" wrapText="1"/>
    </xf>
    <xf numFmtId="0" fontId="7" fillId="0" borderId="0" xfId="0" applyFont="1" applyAlignment="1">
      <alignment horizontal="left" wrapText="1"/>
    </xf>
    <xf numFmtId="3" fontId="10" fillId="0" borderId="0" xfId="0" applyNumberFormat="1" applyFont="1" applyAlignment="1">
      <alignment horizontal="center" wrapText="1"/>
    </xf>
    <xf numFmtId="3" fontId="15" fillId="6" borderId="12" xfId="0" applyNumberFormat="1" applyFont="1" applyFill="1" applyBorder="1" applyAlignment="1">
      <alignment horizontal="right"/>
    </xf>
    <xf numFmtId="0" fontId="8" fillId="0" borderId="0" xfId="0" applyFont="1" applyAlignment="1">
      <alignment horizontal="left"/>
    </xf>
    <xf numFmtId="3" fontId="15" fillId="0" borderId="0" xfId="0" applyNumberFormat="1" applyFont="1" applyAlignment="1">
      <alignment horizontal="right"/>
    </xf>
    <xf numFmtId="3" fontId="15" fillId="6" borderId="2" xfId="0" applyNumberFormat="1" applyFont="1" applyFill="1" applyBorder="1" applyAlignment="1">
      <alignment horizontal="right"/>
    </xf>
    <xf numFmtId="3" fontId="15" fillId="6" borderId="15" xfId="0" applyNumberFormat="1" applyFont="1" applyFill="1" applyBorder="1" applyAlignment="1">
      <alignment horizontal="right"/>
    </xf>
    <xf numFmtId="0" fontId="7" fillId="0" borderId="8" xfId="0" applyFont="1" applyBorder="1" applyAlignment="1">
      <alignment horizontal="center"/>
    </xf>
    <xf numFmtId="0" fontId="8" fillId="0" borderId="9" xfId="0" applyFont="1" applyBorder="1" applyAlignment="1">
      <alignment horizontal="left"/>
    </xf>
    <xf numFmtId="0" fontId="8" fillId="0" borderId="9" xfId="0" applyFont="1" applyBorder="1" applyAlignment="1">
      <alignment horizontal="center"/>
    </xf>
    <xf numFmtId="0" fontId="14" fillId="0" borderId="11" xfId="0" applyFont="1" applyBorder="1"/>
    <xf numFmtId="0" fontId="7" fillId="0" borderId="19" xfId="0" applyFont="1" applyBorder="1"/>
    <xf numFmtId="3" fontId="7" fillId="6" borderId="12" xfId="0" applyNumberFormat="1" applyFont="1" applyFill="1" applyBorder="1" applyAlignment="1">
      <alignment horizontal="right"/>
    </xf>
    <xf numFmtId="3" fontId="11" fillId="0" borderId="20" xfId="0" applyNumberFormat="1" applyFont="1" applyBorder="1"/>
    <xf numFmtId="4" fontId="8" fillId="0" borderId="0" xfId="0" applyNumberFormat="1" applyFont="1" applyAlignment="1">
      <alignment horizontal="right"/>
    </xf>
    <xf numFmtId="0" fontId="10" fillId="0" borderId="0" xfId="0" applyFont="1" applyAlignment="1">
      <alignment horizontal="center" vertical="top"/>
    </xf>
    <xf numFmtId="0" fontId="12" fillId="0" borderId="0" xfId="0" applyFont="1"/>
    <xf numFmtId="3" fontId="7" fillId="0" borderId="0" xfId="0" applyNumberFormat="1" applyFont="1"/>
    <xf numFmtId="3" fontId="7" fillId="0" borderId="0" xfId="0" applyNumberFormat="1" applyFont="1" applyAlignment="1">
      <alignment horizontal="center"/>
    </xf>
    <xf numFmtId="0" fontId="11" fillId="0" borderId="0" xfId="0" applyFont="1" applyAlignment="1">
      <alignment horizontal="center" vertical="top"/>
    </xf>
    <xf numFmtId="3" fontId="11" fillId="0" borderId="0" xfId="0" applyNumberFormat="1" applyFont="1" applyAlignment="1">
      <alignment horizontal="center" vertical="top"/>
    </xf>
    <xf numFmtId="3" fontId="10" fillId="0" borderId="0" xfId="0" applyNumberFormat="1" applyFont="1" applyAlignment="1">
      <alignment horizontal="center" vertical="top"/>
    </xf>
    <xf numFmtId="3" fontId="8" fillId="0" borderId="0" xfId="0" applyNumberFormat="1" applyFont="1" applyAlignment="1">
      <alignment horizontal="center"/>
    </xf>
    <xf numFmtId="0" fontId="8" fillId="0" borderId="8" xfId="0" applyFont="1" applyBorder="1"/>
    <xf numFmtId="0" fontId="11" fillId="0" borderId="9" xfId="0" applyFont="1" applyBorder="1"/>
    <xf numFmtId="0" fontId="8" fillId="0" borderId="0" xfId="0" applyFont="1" applyAlignment="1">
      <alignment vertical="center"/>
    </xf>
    <xf numFmtId="0" fontId="14" fillId="0" borderId="0" xfId="0" applyFont="1" applyAlignment="1">
      <alignment horizontal="center"/>
    </xf>
    <xf numFmtId="0" fontId="10" fillId="0" borderId="0" xfId="0" applyFont="1" applyAlignment="1">
      <alignment vertical="center"/>
    </xf>
    <xf numFmtId="0" fontId="11" fillId="7" borderId="6" xfId="0" applyFont="1" applyFill="1" applyBorder="1"/>
    <xf numFmtId="3" fontId="15" fillId="6" borderId="6" xfId="0" applyNumberFormat="1" applyFont="1" applyFill="1" applyBorder="1"/>
    <xf numFmtId="0" fontId="16" fillId="0" borderId="0" xfId="0" applyFont="1" applyAlignment="1">
      <alignment horizontal="center"/>
    </xf>
    <xf numFmtId="0" fontId="8" fillId="0" borderId="9" xfId="0" applyFont="1" applyBorder="1"/>
    <xf numFmtId="0" fontId="8" fillId="0" borderId="0" xfId="4" applyFont="1" applyAlignment="1">
      <alignment horizontal="left"/>
    </xf>
    <xf numFmtId="0" fontId="12" fillId="0" borderId="0" xfId="4" applyFont="1" applyAlignment="1">
      <alignment horizontal="center"/>
    </xf>
    <xf numFmtId="0" fontId="7" fillId="0" borderId="10" xfId="0" applyFont="1" applyBorder="1" applyAlignment="1">
      <alignment horizontal="center" vertical="center"/>
    </xf>
    <xf numFmtId="0" fontId="7" fillId="0" borderId="9" xfId="0" applyFont="1" applyBorder="1" applyAlignment="1">
      <alignment horizontal="center"/>
    </xf>
    <xf numFmtId="0" fontId="7" fillId="0" borderId="9" xfId="0" applyFont="1" applyBorder="1"/>
    <xf numFmtId="0" fontId="8" fillId="0" borderId="10" xfId="0" applyFont="1" applyBorder="1"/>
    <xf numFmtId="0" fontId="8" fillId="0" borderId="21" xfId="0" applyFont="1" applyBorder="1" applyAlignment="1">
      <alignment horizontal="center"/>
    </xf>
    <xf numFmtId="3" fontId="8" fillId="0" borderId="9" xfId="0" applyNumberFormat="1" applyFont="1" applyBorder="1" applyAlignment="1">
      <alignment horizontal="center"/>
    </xf>
    <xf numFmtId="165" fontId="7" fillId="6" borderId="16" xfId="0" applyNumberFormat="1" applyFont="1" applyFill="1" applyBorder="1" applyAlignment="1">
      <alignment horizontal="right"/>
    </xf>
    <xf numFmtId="165" fontId="7" fillId="6" borderId="12" xfId="0" applyNumberFormat="1" applyFont="1" applyFill="1" applyBorder="1" applyAlignment="1">
      <alignment horizontal="right"/>
    </xf>
    <xf numFmtId="164" fontId="7" fillId="6" borderId="6" xfId="0" applyNumberFormat="1" applyFont="1" applyFill="1" applyBorder="1" applyAlignment="1">
      <alignment horizontal="right"/>
    </xf>
    <xf numFmtId="164" fontId="11" fillId="0" borderId="0" xfId="0" applyNumberFormat="1" applyFont="1"/>
    <xf numFmtId="164" fontId="8" fillId="0" borderId="0" xfId="0" applyNumberFormat="1" applyFont="1" applyAlignment="1">
      <alignment horizontal="right"/>
    </xf>
    <xf numFmtId="165" fontId="11" fillId="0" borderId="22" xfId="0" applyNumberFormat="1" applyFont="1" applyBorder="1"/>
    <xf numFmtId="165" fontId="5" fillId="8" borderId="24" xfId="0" applyNumberFormat="1" applyFont="1" applyFill="1" applyBorder="1" applyAlignment="1">
      <alignment horizontal="right"/>
    </xf>
    <xf numFmtId="165" fontId="6" fillId="0" borderId="0" xfId="0" applyNumberFormat="1" applyFont="1" applyAlignment="1">
      <alignment horizontal="right"/>
    </xf>
    <xf numFmtId="165" fontId="6" fillId="0" borderId="0" xfId="0" applyNumberFormat="1" applyFont="1"/>
    <xf numFmtId="4" fontId="6" fillId="0" borderId="0" xfId="0" applyNumberFormat="1" applyFont="1" applyAlignment="1">
      <alignment horizontal="right"/>
    </xf>
    <xf numFmtId="165" fontId="8" fillId="0" borderId="0" xfId="0" applyNumberFormat="1" applyFont="1"/>
    <xf numFmtId="165" fontId="7" fillId="8" borderId="24" xfId="0" applyNumberFormat="1" applyFont="1" applyFill="1" applyBorder="1" applyAlignment="1">
      <alignment horizontal="right"/>
    </xf>
    <xf numFmtId="165" fontId="7" fillId="0" borderId="0" xfId="0" applyNumberFormat="1" applyFont="1" applyAlignment="1">
      <alignment horizontal="right"/>
    </xf>
    <xf numFmtId="1" fontId="15" fillId="6" borderId="6" xfId="0" applyNumberFormat="1" applyFont="1" applyFill="1" applyBorder="1"/>
    <xf numFmtId="0" fontId="11" fillId="9" borderId="0" xfId="0" applyFont="1" applyFill="1" applyAlignment="1">
      <alignment horizontal="center"/>
    </xf>
    <xf numFmtId="0" fontId="11" fillId="9" borderId="0" xfId="0" applyFont="1" applyFill="1"/>
    <xf numFmtId="0" fontId="8" fillId="9" borderId="0" xfId="0" applyFont="1" applyFill="1"/>
    <xf numFmtId="0" fontId="11" fillId="10" borderId="26" xfId="0" applyFont="1" applyFill="1" applyBorder="1" applyAlignment="1">
      <alignment horizontal="center"/>
    </xf>
    <xf numFmtId="0" fontId="11" fillId="10" borderId="27" xfId="0" applyFont="1" applyFill="1" applyBorder="1"/>
    <xf numFmtId="0" fontId="11" fillId="10" borderId="28" xfId="0" applyFont="1" applyFill="1" applyBorder="1"/>
    <xf numFmtId="0" fontId="11" fillId="10" borderId="29" xfId="0" applyFont="1" applyFill="1" applyBorder="1" applyAlignment="1">
      <alignment horizontal="center"/>
    </xf>
    <xf numFmtId="0" fontId="11" fillId="10" borderId="30" xfId="0" applyFont="1" applyFill="1" applyBorder="1"/>
    <xf numFmtId="0" fontId="8" fillId="10" borderId="31" xfId="0" applyFont="1" applyFill="1" applyBorder="1"/>
    <xf numFmtId="1" fontId="7" fillId="0" borderId="0" xfId="0" applyNumberFormat="1" applyFont="1" applyAlignment="1">
      <alignment horizontal="center"/>
    </xf>
    <xf numFmtId="0" fontId="7" fillId="0" borderId="33" xfId="0" applyFont="1" applyBorder="1" applyAlignment="1">
      <alignment horizontal="center"/>
    </xf>
    <xf numFmtId="0" fontId="7" fillId="0" borderId="32" xfId="0" applyFont="1" applyBorder="1" applyAlignment="1">
      <alignment horizontal="right"/>
    </xf>
    <xf numFmtId="0" fontId="19" fillId="0" borderId="0" xfId="0" applyFont="1" applyAlignment="1">
      <alignment horizontal="center"/>
    </xf>
    <xf numFmtId="0" fontId="20" fillId="0" borderId="0" xfId="0" applyFont="1"/>
    <xf numFmtId="0" fontId="20" fillId="11" borderId="0" xfId="0" applyFont="1" applyFill="1"/>
    <xf numFmtId="0" fontId="20" fillId="11" borderId="0" xfId="0" applyFont="1" applyFill="1" applyAlignment="1">
      <alignment horizontal="center"/>
    </xf>
    <xf numFmtId="0" fontId="21" fillId="11" borderId="0" xfId="0" applyFont="1" applyFill="1" applyAlignment="1">
      <alignment horizontal="center"/>
    </xf>
    <xf numFmtId="3" fontId="20" fillId="11" borderId="0" xfId="0" applyNumberFormat="1" applyFont="1" applyFill="1" applyAlignment="1">
      <alignment horizontal="center"/>
    </xf>
    <xf numFmtId="0" fontId="22" fillId="0" borderId="0" xfId="0" applyFont="1"/>
    <xf numFmtId="0" fontId="24" fillId="0" borderId="0" xfId="0" applyFont="1"/>
    <xf numFmtId="0" fontId="0" fillId="11" borderId="0" xfId="0" applyFill="1" applyAlignment="1">
      <alignment horizontal="right"/>
    </xf>
    <xf numFmtId="0" fontId="18" fillId="11" borderId="0" xfId="0" applyFont="1" applyFill="1" applyAlignment="1">
      <alignment horizontal="center"/>
    </xf>
    <xf numFmtId="0" fontId="18" fillId="11" borderId="0" xfId="0" applyFont="1" applyFill="1"/>
    <xf numFmtId="0" fontId="0" fillId="11" borderId="0" xfId="0" applyFill="1"/>
    <xf numFmtId="0" fontId="24" fillId="11" borderId="0" xfId="0" applyFont="1" applyFill="1"/>
    <xf numFmtId="0" fontId="27" fillId="0" borderId="0" xfId="0" applyFont="1"/>
    <xf numFmtId="0" fontId="18" fillId="11" borderId="0" xfId="0" applyFont="1" applyFill="1" applyAlignment="1">
      <alignment horizontal="right"/>
    </xf>
    <xf numFmtId="0" fontId="23" fillId="11" borderId="0" xfId="0" applyFont="1" applyFill="1" applyAlignment="1">
      <alignment horizontal="center"/>
    </xf>
    <xf numFmtId="0" fontId="18" fillId="0" borderId="0" xfId="0" applyFont="1"/>
    <xf numFmtId="0" fontId="2" fillId="0" borderId="0" xfId="0" applyFont="1"/>
    <xf numFmtId="0" fontId="23" fillId="0" borderId="0" xfId="0" applyFont="1" applyAlignment="1">
      <alignment horizontal="right"/>
    </xf>
    <xf numFmtId="0" fontId="23" fillId="0" borderId="0" xfId="0" applyFont="1"/>
    <xf numFmtId="0" fontId="18" fillId="0" borderId="0" xfId="0" applyFont="1" applyAlignment="1">
      <alignment horizontal="right"/>
    </xf>
    <xf numFmtId="0" fontId="30" fillId="0" borderId="0" xfId="0" applyFont="1"/>
    <xf numFmtId="0" fontId="18" fillId="0" borderId="0" xfId="0" applyFont="1" applyAlignment="1">
      <alignment horizontal="center"/>
    </xf>
    <xf numFmtId="0" fontId="23" fillId="0" borderId="0" xfId="0" applyFont="1" applyAlignment="1">
      <alignment horizontal="center"/>
    </xf>
    <xf numFmtId="9" fontId="18" fillId="0" borderId="0" xfId="7" applyFont="1" applyFill="1" applyBorder="1"/>
    <xf numFmtId="0" fontId="18"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166" fontId="29" fillId="0" borderId="0" xfId="6" applyNumberFormat="1" applyFont="1" applyFill="1" applyBorder="1"/>
    <xf numFmtId="0" fontId="23" fillId="0" borderId="0" xfId="0" applyFont="1" applyAlignment="1">
      <alignment horizontal="left"/>
    </xf>
    <xf numFmtId="0" fontId="3" fillId="0" borderId="0" xfId="0" applyFont="1"/>
    <xf numFmtId="0" fontId="20" fillId="0" borderId="4" xfId="0" applyFont="1" applyBorder="1"/>
    <xf numFmtId="0" fontId="20" fillId="0" borderId="5" xfId="0" applyFont="1" applyBorder="1" applyAlignment="1">
      <alignment horizontal="center"/>
    </xf>
    <xf numFmtId="0" fontId="20" fillId="0" borderId="5" xfId="0" applyFont="1" applyBorder="1"/>
    <xf numFmtId="0" fontId="21" fillId="0" borderId="5" xfId="0" applyFont="1" applyBorder="1" applyAlignment="1">
      <alignment horizontal="center"/>
    </xf>
    <xf numFmtId="3" fontId="20" fillId="0" borderId="5" xfId="0" applyNumberFormat="1" applyFont="1" applyBorder="1" applyAlignment="1">
      <alignment horizontal="center"/>
    </xf>
    <xf numFmtId="0" fontId="22" fillId="0" borderId="5" xfId="0" applyFont="1" applyBorder="1"/>
    <xf numFmtId="0" fontId="0" fillId="0" borderId="5" xfId="0" applyBorder="1"/>
    <xf numFmtId="0" fontId="0" fillId="0" borderId="34" xfId="0" applyBorder="1"/>
    <xf numFmtId="0" fontId="2" fillId="13" borderId="0" xfId="0" applyFont="1" applyFill="1"/>
    <xf numFmtId="0" fontId="3" fillId="13" borderId="0" xfId="0" applyFont="1" applyFill="1"/>
    <xf numFmtId="0" fontId="0" fillId="13" borderId="0" xfId="0" applyFill="1"/>
    <xf numFmtId="0" fontId="24" fillId="13" borderId="0" xfId="0" applyFont="1" applyFill="1"/>
    <xf numFmtId="3" fontId="11" fillId="0" borderId="6" xfId="0" applyNumberFormat="1" applyFont="1" applyBorder="1" applyAlignment="1" applyProtection="1">
      <alignment horizontal="right"/>
      <protection locked="0"/>
    </xf>
    <xf numFmtId="165" fontId="6" fillId="0" borderId="24" xfId="0" applyNumberFormat="1" applyFont="1" applyBorder="1" applyAlignment="1" applyProtection="1">
      <alignment horizontal="right"/>
      <protection locked="0"/>
    </xf>
    <xf numFmtId="3" fontId="11" fillId="0" borderId="17" xfId="0" applyNumberFormat="1" applyFont="1" applyBorder="1" applyAlignment="1" applyProtection="1">
      <alignment horizontal="right"/>
      <protection locked="0"/>
    </xf>
    <xf numFmtId="3" fontId="11" fillId="0" borderId="15" xfId="0" applyNumberFormat="1" applyFont="1" applyBorder="1" applyAlignment="1" applyProtection="1">
      <alignment horizontal="right"/>
      <protection locked="0"/>
    </xf>
    <xf numFmtId="1" fontId="8" fillId="0" borderId="2" xfId="0" applyNumberFormat="1" applyFont="1" applyBorder="1" applyProtection="1">
      <protection locked="0"/>
    </xf>
    <xf numFmtId="3" fontId="8" fillId="0" borderId="6" xfId="0" applyNumberFormat="1" applyFont="1" applyBorder="1" applyAlignment="1" applyProtection="1">
      <alignment horizontal="right"/>
      <protection locked="0"/>
    </xf>
    <xf numFmtId="0" fontId="7" fillId="3" borderId="7"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2" fontId="7" fillId="2" borderId="36" xfId="0" applyNumberFormat="1" applyFont="1" applyFill="1" applyBorder="1" applyAlignment="1" applyProtection="1">
      <alignment horizontal="center"/>
      <protection locked="0"/>
    </xf>
    <xf numFmtId="165" fontId="6" fillId="0" borderId="25" xfId="0" applyNumberFormat="1" applyFont="1" applyBorder="1" applyAlignment="1" applyProtection="1">
      <alignment horizontal="right"/>
      <protection locked="0"/>
    </xf>
    <xf numFmtId="165" fontId="8" fillId="0" borderId="24" xfId="0" applyNumberFormat="1" applyFont="1" applyBorder="1" applyAlignment="1" applyProtection="1">
      <alignment horizontal="right"/>
      <protection locked="0"/>
    </xf>
    <xf numFmtId="164" fontId="8" fillId="0" borderId="2" xfId="0" applyNumberFormat="1" applyFont="1" applyBorder="1" applyProtection="1">
      <protection locked="0"/>
    </xf>
    <xf numFmtId="4" fontId="8" fillId="0" borderId="24" xfId="0" applyNumberFormat="1" applyFont="1" applyBorder="1" applyAlignment="1" applyProtection="1">
      <alignment horizontal="right"/>
      <protection locked="0"/>
    </xf>
    <xf numFmtId="165" fontId="11" fillId="0" borderId="6" xfId="0" applyNumberFormat="1" applyFont="1" applyBorder="1" applyAlignment="1" applyProtection="1">
      <alignment horizontal="right"/>
      <protection locked="0"/>
    </xf>
    <xf numFmtId="0" fontId="7" fillId="0" borderId="37" xfId="0" applyFont="1" applyBorder="1" applyAlignment="1">
      <alignment horizontal="center"/>
    </xf>
    <xf numFmtId="0" fontId="11" fillId="10" borderId="0" xfId="0" applyFont="1" applyFill="1" applyAlignment="1">
      <alignment horizontal="center"/>
    </xf>
    <xf numFmtId="0" fontId="11" fillId="10" borderId="0" xfId="0" applyFont="1" applyFill="1"/>
    <xf numFmtId="0" fontId="11" fillId="10" borderId="38" xfId="0" applyFont="1" applyFill="1" applyBorder="1" applyAlignment="1">
      <alignment horizontal="center"/>
    </xf>
    <xf numFmtId="0" fontId="11" fillId="10" borderId="39" xfId="0" applyFont="1" applyFill="1" applyBorder="1"/>
    <xf numFmtId="0" fontId="11" fillId="10" borderId="40" xfId="0" applyFont="1" applyFill="1" applyBorder="1" applyAlignment="1">
      <alignment horizontal="center"/>
    </xf>
    <xf numFmtId="0" fontId="11" fillId="10" borderId="41" xfId="0" applyFont="1" applyFill="1" applyBorder="1"/>
    <xf numFmtId="0" fontId="11" fillId="10" borderId="42" xfId="0" applyFont="1" applyFill="1" applyBorder="1" applyAlignment="1">
      <alignment horizontal="center"/>
    </xf>
    <xf numFmtId="0" fontId="11" fillId="10" borderId="43" xfId="0" applyFont="1" applyFill="1" applyBorder="1"/>
    <xf numFmtId="0" fontId="7" fillId="2" borderId="3" xfId="0" applyFont="1" applyFill="1" applyBorder="1" applyAlignment="1">
      <alignment horizontal="center"/>
    </xf>
    <xf numFmtId="0" fontId="36" fillId="0" borderId="0" xfId="0" applyFont="1" applyAlignment="1">
      <alignment vertical="center"/>
    </xf>
    <xf numFmtId="0" fontId="36" fillId="0" borderId="0" xfId="0" applyFont="1"/>
    <xf numFmtId="0" fontId="38"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40" fillId="15" borderId="26" xfId="0" applyFont="1" applyFill="1" applyBorder="1" applyAlignment="1">
      <alignment horizontal="center" vertical="center"/>
    </xf>
    <xf numFmtId="0" fontId="40" fillId="15" borderId="26" xfId="0" applyFont="1" applyFill="1" applyBorder="1" applyAlignment="1">
      <alignment vertical="center"/>
    </xf>
    <xf numFmtId="0" fontId="40" fillId="9" borderId="0" xfId="0" applyFont="1" applyFill="1" applyAlignment="1">
      <alignment horizontal="center" vertical="center"/>
    </xf>
    <xf numFmtId="0" fontId="40" fillId="9" borderId="0" xfId="0" applyFont="1" applyFill="1" applyAlignment="1">
      <alignment vertical="center"/>
    </xf>
    <xf numFmtId="0" fontId="39" fillId="0" borderId="0" xfId="0" applyFont="1" applyAlignment="1">
      <alignment horizontal="center" vertical="center"/>
    </xf>
    <xf numFmtId="0" fontId="0" fillId="0" borderId="0" xfId="0" applyAlignment="1">
      <alignment wrapText="1"/>
    </xf>
    <xf numFmtId="0" fontId="36" fillId="0" borderId="0" xfId="0" applyFont="1" applyAlignment="1">
      <alignment vertical="center" wrapText="1"/>
    </xf>
    <xf numFmtId="0" fontId="41" fillId="0" borderId="0" xfId="0" applyFont="1" applyAlignment="1">
      <alignment vertical="center"/>
    </xf>
    <xf numFmtId="0" fontId="42" fillId="11" borderId="0" xfId="0" applyFont="1" applyFill="1"/>
    <xf numFmtId="0" fontId="43" fillId="11" borderId="0" xfId="0" applyFont="1" applyFill="1"/>
    <xf numFmtId="0" fontId="44" fillId="11" borderId="0" xfId="0" applyFont="1" applyFill="1" applyAlignment="1">
      <alignment horizontal="left"/>
    </xf>
    <xf numFmtId="0" fontId="21" fillId="11" borderId="0" xfId="0" applyFont="1" applyFill="1" applyAlignment="1">
      <alignment horizontal="left"/>
    </xf>
    <xf numFmtId="0" fontId="46" fillId="11" borderId="0" xfId="0" applyFont="1" applyFill="1"/>
    <xf numFmtId="0" fontId="47" fillId="12" borderId="0" xfId="0" applyFont="1" applyFill="1"/>
    <xf numFmtId="0" fontId="47" fillId="12" borderId="0" xfId="0" applyFont="1" applyFill="1" applyAlignment="1">
      <alignment horizontal="right"/>
    </xf>
    <xf numFmtId="0" fontId="51" fillId="11" borderId="0" xfId="8" applyFont="1" applyFill="1" applyBorder="1" applyAlignment="1" applyProtection="1">
      <alignment horizontal="center"/>
    </xf>
    <xf numFmtId="0" fontId="52" fillId="11" borderId="0" xfId="0" applyFont="1" applyFill="1"/>
    <xf numFmtId="0" fontId="18" fillId="0" borderId="2" xfId="0" applyFont="1" applyBorder="1" applyAlignment="1" applyProtection="1">
      <alignment horizontal="right"/>
      <protection locked="0"/>
    </xf>
    <xf numFmtId="0" fontId="28" fillId="0" borderId="0" xfId="0" applyFont="1" applyAlignment="1">
      <alignment horizontal="center"/>
    </xf>
    <xf numFmtId="0" fontId="0" fillId="0" borderId="2" xfId="0" applyBorder="1" applyAlignment="1" applyProtection="1">
      <alignment horizontal="right"/>
      <protection locked="0"/>
    </xf>
    <xf numFmtId="166" fontId="18" fillId="0" borderId="32" xfId="5" applyNumberFormat="1" applyFont="1" applyFill="1" applyBorder="1" applyAlignment="1" applyProtection="1">
      <alignment horizontal="center"/>
      <protection locked="0"/>
    </xf>
    <xf numFmtId="166" fontId="18" fillId="0" borderId="33" xfId="5" applyNumberFormat="1" applyFont="1" applyFill="1" applyBorder="1" applyAlignment="1" applyProtection="1">
      <alignment horizontal="center"/>
      <protection locked="0"/>
    </xf>
    <xf numFmtId="0" fontId="18" fillId="0" borderId="2" xfId="0" applyFont="1" applyBorder="1" applyAlignment="1" applyProtection="1">
      <alignment horizontal="center"/>
      <protection locked="0"/>
    </xf>
    <xf numFmtId="10" fontId="18" fillId="0" borderId="2" xfId="7" applyNumberFormat="1" applyFont="1" applyFill="1" applyBorder="1" applyAlignment="1" applyProtection="1">
      <alignment horizontal="right"/>
      <protection locked="0"/>
    </xf>
    <xf numFmtId="167" fontId="18" fillId="0" borderId="32" xfId="5" applyNumberFormat="1" applyFont="1" applyFill="1" applyBorder="1" applyAlignment="1" applyProtection="1">
      <alignment horizontal="center"/>
      <protection locked="0"/>
    </xf>
    <xf numFmtId="167" fontId="18" fillId="0" borderId="33" xfId="5" applyNumberFormat="1" applyFont="1" applyFill="1" applyBorder="1" applyAlignment="1" applyProtection="1">
      <alignment horizontal="center"/>
      <protection locked="0"/>
    </xf>
    <xf numFmtId="3" fontId="11" fillId="0" borderId="6" xfId="0" applyNumberFormat="1" applyFont="1" applyBorder="1" applyAlignment="1">
      <alignment horizontal="right"/>
    </xf>
    <xf numFmtId="0" fontId="23" fillId="12" borderId="2" xfId="0" applyFont="1" applyFill="1" applyBorder="1" applyAlignment="1">
      <alignment horizontal="center"/>
    </xf>
    <xf numFmtId="0" fontId="18" fillId="14" borderId="32" xfId="0" applyFont="1" applyFill="1" applyBorder="1"/>
    <xf numFmtId="0" fontId="18" fillId="14" borderId="33" xfId="0" applyFont="1" applyFill="1" applyBorder="1"/>
    <xf numFmtId="0" fontId="23" fillId="12" borderId="0" xfId="0" applyFont="1" applyFill="1" applyAlignment="1">
      <alignment horizontal="center"/>
    </xf>
    <xf numFmtId="0" fontId="50" fillId="11" borderId="37" xfId="8" applyFill="1" applyBorder="1" applyAlignment="1" applyProtection="1">
      <alignment horizontal="center"/>
      <protection locked="0"/>
    </xf>
    <xf numFmtId="0" fontId="50" fillId="11" borderId="0" xfId="8" applyFill="1" applyBorder="1" applyAlignment="1" applyProtection="1">
      <alignment horizontal="center"/>
      <protection locked="0"/>
    </xf>
    <xf numFmtId="166" fontId="18" fillId="0" borderId="2" xfId="5" applyNumberFormat="1" applyFont="1" applyFill="1" applyBorder="1" applyAlignment="1" applyProtection="1">
      <alignment horizontal="center"/>
      <protection locked="0"/>
    </xf>
    <xf numFmtId="43" fontId="18" fillId="0" borderId="2" xfId="5" applyFont="1" applyFill="1" applyBorder="1" applyAlignment="1" applyProtection="1">
      <alignment horizontal="center"/>
      <protection locked="0"/>
    </xf>
    <xf numFmtId="43" fontId="18" fillId="0" borderId="35" xfId="5" applyFont="1" applyFill="1" applyBorder="1" applyAlignment="1" applyProtection="1">
      <alignment horizontal="center"/>
      <protection locked="0"/>
    </xf>
    <xf numFmtId="3" fontId="11" fillId="16" borderId="6" xfId="0" applyNumberFormat="1" applyFont="1" applyFill="1" applyBorder="1" applyAlignment="1" applyProtection="1">
      <alignment horizontal="right"/>
      <protection locked="0"/>
    </xf>
    <xf numFmtId="1" fontId="8" fillId="16" borderId="2" xfId="0" applyNumberFormat="1" applyFont="1" applyFill="1" applyBorder="1" applyProtection="1">
      <protection locked="0"/>
    </xf>
    <xf numFmtId="0" fontId="0" fillId="16" borderId="0" xfId="0" applyFill="1"/>
    <xf numFmtId="0" fontId="24" fillId="16" borderId="0" xfId="0" applyFont="1" applyFill="1"/>
    <xf numFmtId="1" fontId="7" fillId="17" borderId="7" xfId="0" applyNumberFormat="1" applyFont="1" applyFill="1" applyBorder="1" applyAlignment="1" applyProtection="1">
      <alignment horizontal="center"/>
      <protection locked="0"/>
    </xf>
    <xf numFmtId="0" fontId="2" fillId="0" borderId="0" xfId="0" applyFont="1" applyAlignment="1">
      <alignment wrapText="1"/>
    </xf>
    <xf numFmtId="0" fontId="0" fillId="0" borderId="0" xfId="0" applyAlignment="1">
      <alignment wrapText="1"/>
    </xf>
    <xf numFmtId="0" fontId="36" fillId="0" borderId="0" xfId="0" applyFont="1" applyAlignment="1">
      <alignment horizontal="left" vertical="center"/>
    </xf>
    <xf numFmtId="0" fontId="39" fillId="0" borderId="0" xfId="0" applyFont="1" applyAlignment="1">
      <alignment vertical="center"/>
    </xf>
    <xf numFmtId="0" fontId="36" fillId="0" borderId="0" xfId="0" applyFont="1" applyAlignment="1">
      <alignment horizontal="left" vertical="center" wrapText="1"/>
    </xf>
    <xf numFmtId="0" fontId="37" fillId="0" borderId="0" xfId="0" applyFont="1" applyAlignment="1">
      <alignment horizontal="left" vertical="center" wrapText="1"/>
    </xf>
    <xf numFmtId="0" fontId="50" fillId="0" borderId="0" xfId="8" applyFill="1" applyAlignment="1" applyProtection="1"/>
    <xf numFmtId="0" fontId="50" fillId="0" borderId="0" xfId="8" applyAlignment="1" applyProtection="1"/>
    <xf numFmtId="0" fontId="23" fillId="12" borderId="2" xfId="0" applyFont="1" applyFill="1" applyBorder="1" applyAlignment="1">
      <alignment horizontal="center"/>
    </xf>
    <xf numFmtId="0" fontId="18" fillId="0" borderId="2" xfId="0" applyFont="1" applyBorder="1" applyProtection="1">
      <protection locked="0"/>
    </xf>
    <xf numFmtId="0" fontId="18" fillId="14" borderId="32" xfId="0" applyFont="1" applyFill="1" applyBorder="1"/>
    <xf numFmtId="0" fontId="18" fillId="14" borderId="33" xfId="0" applyFont="1" applyFill="1" applyBorder="1"/>
    <xf numFmtId="0" fontId="50" fillId="11" borderId="37" xfId="8" applyFill="1" applyBorder="1" applyAlignment="1" applyProtection="1">
      <alignment horizontal="center"/>
      <protection locked="0"/>
    </xf>
    <xf numFmtId="0" fontId="50" fillId="11" borderId="0" xfId="8" applyFill="1" applyBorder="1" applyAlignment="1" applyProtection="1">
      <alignment horizontal="center"/>
      <protection locked="0"/>
    </xf>
    <xf numFmtId="166" fontId="18" fillId="0" borderId="2" xfId="5" applyNumberFormat="1" applyFont="1" applyFill="1" applyBorder="1" applyAlignment="1" applyProtection="1">
      <alignment horizontal="center"/>
      <protection locked="0"/>
    </xf>
    <xf numFmtId="0" fontId="23" fillId="12" borderId="0" xfId="0" applyFont="1" applyFill="1" applyAlignment="1">
      <alignment horizontal="center"/>
    </xf>
    <xf numFmtId="43" fontId="18" fillId="0" borderId="2" xfId="5" applyFont="1" applyFill="1" applyBorder="1" applyAlignment="1" applyProtection="1">
      <alignment horizontal="center"/>
      <protection locked="0"/>
    </xf>
    <xf numFmtId="43" fontId="18" fillId="0" borderId="35" xfId="5" applyFont="1" applyFill="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3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21" fillId="11" borderId="37" xfId="0" applyFont="1" applyFill="1" applyBorder="1" applyAlignment="1">
      <alignment horizontal="center"/>
    </xf>
    <xf numFmtId="0" fontId="0" fillId="11" borderId="0" xfId="0" applyFill="1"/>
    <xf numFmtId="0" fontId="21" fillId="11" borderId="44" xfId="0" applyFont="1" applyFill="1" applyBorder="1" applyAlignment="1">
      <alignment horizontal="center"/>
    </xf>
    <xf numFmtId="0" fontId="0" fillId="11" borderId="44" xfId="0" applyFill="1" applyBorder="1"/>
    <xf numFmtId="0" fontId="53" fillId="11" borderId="37" xfId="0" applyFont="1" applyFill="1" applyBorder="1" applyAlignment="1">
      <alignment horizontal="center"/>
    </xf>
    <xf numFmtId="0" fontId="53" fillId="11" borderId="0" xfId="0" applyFont="1" applyFill="1" applyAlignment="1">
      <alignment horizontal="center"/>
    </xf>
    <xf numFmtId="0" fontId="18" fillId="0" borderId="4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23" fillId="11" borderId="37" xfId="0" applyFont="1" applyFill="1" applyBorder="1" applyAlignment="1">
      <alignment horizontal="center"/>
    </xf>
    <xf numFmtId="0" fontId="23" fillId="11" borderId="0" xfId="0" applyFont="1" applyFill="1" applyAlignment="1">
      <alignment horizontal="center"/>
    </xf>
    <xf numFmtId="0" fontId="49" fillId="11" borderId="37" xfId="0" applyFont="1" applyFill="1" applyBorder="1" applyAlignment="1">
      <alignment horizontal="center"/>
    </xf>
    <xf numFmtId="0" fontId="49" fillId="11" borderId="0" xfId="0" applyFont="1" applyFill="1" applyAlignment="1">
      <alignment horizontal="center"/>
    </xf>
    <xf numFmtId="0" fontId="18" fillId="0" borderId="0" xfId="0" applyFont="1" applyAlignment="1">
      <alignment horizontal="left"/>
    </xf>
    <xf numFmtId="0" fontId="0" fillId="0" borderId="0" xfId="0" applyAlignment="1">
      <alignment horizontal="left"/>
    </xf>
    <xf numFmtId="0" fontId="18" fillId="0" borderId="32" xfId="0" applyFont="1" applyBorder="1" applyProtection="1">
      <protection locked="0"/>
    </xf>
    <xf numFmtId="0" fontId="18" fillId="0" borderId="33" xfId="0" applyFont="1" applyBorder="1" applyProtection="1">
      <protection locked="0"/>
    </xf>
    <xf numFmtId="0" fontId="18" fillId="0" borderId="32" xfId="0" applyFont="1" applyBorder="1" applyAlignment="1" applyProtection="1">
      <alignment horizontal="center"/>
      <protection locked="0"/>
    </xf>
    <xf numFmtId="0" fontId="18" fillId="0" borderId="33" xfId="0" applyFont="1" applyBorder="1" applyAlignment="1" applyProtection="1">
      <alignment horizontal="center"/>
      <protection locked="0"/>
    </xf>
    <xf numFmtId="0" fontId="18" fillId="0" borderId="0" xfId="0" applyFont="1"/>
  </cellXfs>
  <cellStyles count="9">
    <cellStyle name="Comma" xfId="5" builtinId="3"/>
    <cellStyle name="Currency" xfId="6" builtinId="4"/>
    <cellStyle name="Currency 2" xfId="1" xr:uid="{00000000-0005-0000-0000-000002000000}"/>
    <cellStyle name="Hyperlink" xfId="8" builtinId="8"/>
    <cellStyle name="Normal" xfId="0" builtinId="0"/>
    <cellStyle name="Normal 2" xfId="2" xr:uid="{00000000-0005-0000-0000-000005000000}"/>
    <cellStyle name="Normal 3" xfId="3" xr:uid="{00000000-0005-0000-0000-000006000000}"/>
    <cellStyle name="Normal_FRF" xfId="4" xr:uid="{00000000-0005-0000-0000-000007000000}"/>
    <cellStyle name="Percent" xfId="7" builtinId="5"/>
  </cellStyles>
  <dxfs count="0"/>
  <tableStyles count="0" defaultTableStyle="TableStyleMedium9" defaultPivotStyle="PivotStyleLight16"/>
  <colors>
    <mruColors>
      <color rgb="FFFFFFCC"/>
      <color rgb="FFFF99FF"/>
      <color rgb="FFB8E08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0</xdr:rowOff>
        </xdr:from>
        <xdr:to>
          <xdr:col>1</xdr:col>
          <xdr:colOff>409575</xdr:colOff>
          <xdr:row>15</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Isubmissions@convenience.org?subject=SOI%20Survey" TargetMode="External"/><Relationship Id="rId1" Type="http://schemas.openxmlformats.org/officeDocument/2006/relationships/hyperlink" Target="mailto:SOIsubmissions@convenience.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soisubmissions@convenience.org?subject=SOI%20Survey%20" TargetMode="External"/><Relationship Id="rId1" Type="http://schemas.openxmlformats.org/officeDocument/2006/relationships/hyperlink" Target="mailto:SOIsubmissions@convenience.org"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T45"/>
  <sheetViews>
    <sheetView workbookViewId="0">
      <selection activeCell="O7" sqref="O7"/>
    </sheetView>
  </sheetViews>
  <sheetFormatPr defaultRowHeight="12.3" x14ac:dyDescent="0.4"/>
  <cols>
    <col min="1" max="1" width="1.5546875" customWidth="1"/>
    <col min="2" max="2" width="8.83203125" customWidth="1"/>
    <col min="5" max="5" width="28.1640625" customWidth="1"/>
    <col min="9" max="9" width="8.83203125" customWidth="1"/>
    <col min="10" max="11" width="8.83203125" hidden="1" customWidth="1"/>
  </cols>
  <sheetData>
    <row r="2" spans="2:20" ht="18.3" x14ac:dyDescent="0.4">
      <c r="B2" s="210" t="s">
        <v>731</v>
      </c>
      <c r="C2" s="149"/>
      <c r="D2" s="149"/>
      <c r="E2" s="149"/>
    </row>
    <row r="3" spans="2:20" ht="43.35" customHeight="1" x14ac:dyDescent="0.4">
      <c r="B3" s="244" t="s">
        <v>732</v>
      </c>
      <c r="C3" s="245"/>
      <c r="D3" s="245"/>
      <c r="E3" s="245"/>
      <c r="F3" s="245"/>
      <c r="G3" s="245"/>
      <c r="H3" s="245"/>
      <c r="I3" s="245"/>
      <c r="J3" s="245"/>
      <c r="K3" s="245"/>
      <c r="L3" s="245"/>
      <c r="M3" s="245"/>
      <c r="N3" s="245"/>
      <c r="O3" s="245"/>
      <c r="P3" s="245"/>
      <c r="Q3" s="245"/>
      <c r="R3" s="245"/>
      <c r="S3" s="245"/>
      <c r="T3" s="245"/>
    </row>
    <row r="4" spans="2:20" x14ac:dyDescent="0.4">
      <c r="B4" s="250" t="s">
        <v>715</v>
      </c>
      <c r="C4" s="251"/>
      <c r="D4" s="251"/>
      <c r="E4" s="251"/>
    </row>
    <row r="5" spans="2:20" ht="14.4" x14ac:dyDescent="0.4">
      <c r="B5" s="198"/>
    </row>
    <row r="6" spans="2:20" ht="15.6" x14ac:dyDescent="0.4">
      <c r="B6" s="200" t="s">
        <v>681</v>
      </c>
    </row>
    <row r="7" spans="2:20" ht="27" customHeight="1" x14ac:dyDescent="0.4">
      <c r="B7" s="248" t="s">
        <v>682</v>
      </c>
      <c r="C7" s="248"/>
      <c r="D7" s="248"/>
      <c r="E7" s="248"/>
      <c r="F7" s="248"/>
      <c r="G7" s="248"/>
      <c r="H7" s="248"/>
      <c r="I7" s="248"/>
      <c r="J7" s="248"/>
      <c r="K7" s="248"/>
    </row>
    <row r="8" spans="2:20" ht="44.1" customHeight="1" x14ac:dyDescent="0.4">
      <c r="B8" s="248" t="s">
        <v>683</v>
      </c>
      <c r="C8" s="248"/>
      <c r="D8" s="248"/>
      <c r="E8" s="248"/>
      <c r="F8" s="248"/>
      <c r="G8" s="248"/>
      <c r="H8" s="248"/>
      <c r="I8" s="248"/>
      <c r="J8" s="248"/>
      <c r="K8" s="248"/>
    </row>
    <row r="9" spans="2:20" ht="14.4" x14ac:dyDescent="0.4">
      <c r="B9" s="198"/>
    </row>
    <row r="10" spans="2:20" ht="15.6" x14ac:dyDescent="0.4">
      <c r="B10" s="200" t="s">
        <v>684</v>
      </c>
    </row>
    <row r="11" spans="2:20" ht="43.35" customHeight="1" x14ac:dyDescent="0.4">
      <c r="B11" s="248" t="s">
        <v>685</v>
      </c>
      <c r="C11" s="248"/>
      <c r="D11" s="248"/>
      <c r="E11" s="248"/>
      <c r="F11" s="248"/>
      <c r="G11" s="248"/>
      <c r="H11" s="248"/>
      <c r="I11" s="248"/>
      <c r="J11" s="248"/>
      <c r="K11" s="248"/>
    </row>
    <row r="12" spans="2:20" ht="14.4" x14ac:dyDescent="0.4">
      <c r="B12" s="198"/>
    </row>
    <row r="13" spans="2:20" ht="14.4" x14ac:dyDescent="0.4">
      <c r="B13" s="201" t="s">
        <v>686</v>
      </c>
    </row>
    <row r="14" spans="2:20" ht="14.4" x14ac:dyDescent="0.4">
      <c r="B14" s="248" t="s">
        <v>687</v>
      </c>
      <c r="C14" s="248"/>
      <c r="D14" s="248"/>
      <c r="E14" s="248"/>
      <c r="F14" s="248"/>
      <c r="G14" s="248"/>
      <c r="H14" s="248"/>
      <c r="I14" s="248"/>
      <c r="J14" s="248"/>
      <c r="K14" s="248"/>
    </row>
    <row r="15" spans="2:20" ht="47.5" customHeight="1" x14ac:dyDescent="0.4">
      <c r="B15" s="248" t="s">
        <v>705</v>
      </c>
      <c r="C15" s="248"/>
      <c r="D15" s="248"/>
      <c r="E15" s="248"/>
      <c r="F15" s="248"/>
      <c r="G15" s="248"/>
      <c r="H15" s="248"/>
      <c r="I15" s="248"/>
      <c r="J15" s="248"/>
      <c r="K15" s="248"/>
    </row>
    <row r="16" spans="2:20" ht="14.4" x14ac:dyDescent="0.4">
      <c r="B16" s="198"/>
    </row>
    <row r="17" spans="2:11" ht="14.4" x14ac:dyDescent="0.4">
      <c r="B17" s="198" t="s">
        <v>710</v>
      </c>
    </row>
    <row r="18" spans="2:11" ht="14.4" x14ac:dyDescent="0.55000000000000004">
      <c r="B18" s="202" t="s">
        <v>240</v>
      </c>
      <c r="C18" s="199"/>
      <c r="D18" s="203">
        <v>401</v>
      </c>
      <c r="E18" s="204" t="s">
        <v>242</v>
      </c>
    </row>
    <row r="19" spans="2:11" ht="14.4" x14ac:dyDescent="0.55000000000000004">
      <c r="B19" s="199"/>
      <c r="C19" s="199"/>
      <c r="D19" s="203">
        <v>402</v>
      </c>
      <c r="E19" s="204" t="s">
        <v>112</v>
      </c>
    </row>
    <row r="20" spans="2:11" ht="14.4" x14ac:dyDescent="0.55000000000000004">
      <c r="B20" s="199"/>
      <c r="C20" s="199"/>
      <c r="D20" s="203">
        <v>403</v>
      </c>
      <c r="E20" s="204" t="s">
        <v>245</v>
      </c>
    </row>
    <row r="21" spans="2:11" ht="14.4" x14ac:dyDescent="0.55000000000000004">
      <c r="B21" s="199"/>
      <c r="C21" s="199"/>
      <c r="D21" s="203">
        <v>404</v>
      </c>
      <c r="E21" s="204" t="s">
        <v>247</v>
      </c>
    </row>
    <row r="22" spans="2:11" ht="14.4" x14ac:dyDescent="0.55000000000000004">
      <c r="B22" s="199"/>
      <c r="C22" s="199"/>
      <c r="D22" s="203">
        <v>405</v>
      </c>
      <c r="E22" s="204" t="s">
        <v>249</v>
      </c>
    </row>
    <row r="23" spans="2:11" ht="14.4" x14ac:dyDescent="0.55000000000000004">
      <c r="B23" s="199"/>
      <c r="C23" s="199"/>
      <c r="D23" s="203">
        <v>406</v>
      </c>
      <c r="E23" s="204" t="s">
        <v>251</v>
      </c>
    </row>
    <row r="24" spans="2:11" ht="14.4" x14ac:dyDescent="0.55000000000000004">
      <c r="B24" s="199"/>
      <c r="C24" s="199"/>
      <c r="D24" s="203">
        <v>407</v>
      </c>
      <c r="E24" s="204" t="s">
        <v>253</v>
      </c>
    </row>
    <row r="25" spans="2:11" ht="14.4" x14ac:dyDescent="0.55000000000000004">
      <c r="B25" s="199"/>
      <c r="C25" s="199"/>
      <c r="D25" s="203">
        <v>408</v>
      </c>
      <c r="E25" s="204" t="s">
        <v>255</v>
      </c>
    </row>
    <row r="26" spans="2:11" ht="14.4" x14ac:dyDescent="0.55000000000000004">
      <c r="B26" s="199"/>
      <c r="C26" s="199"/>
      <c r="D26" s="203">
        <v>409</v>
      </c>
      <c r="E26" s="204" t="s">
        <v>257</v>
      </c>
    </row>
    <row r="27" spans="2:11" ht="14.4" x14ac:dyDescent="0.55000000000000004">
      <c r="B27" s="199"/>
      <c r="C27" s="199"/>
      <c r="D27" s="205">
        <v>2405</v>
      </c>
      <c r="E27" s="206" t="s">
        <v>259</v>
      </c>
      <c r="G27" t="s">
        <v>711</v>
      </c>
    </row>
    <row r="28" spans="2:11" ht="14.4" x14ac:dyDescent="0.55000000000000004">
      <c r="B28" s="199"/>
      <c r="C28" s="207">
        <v>2410</v>
      </c>
      <c r="D28" s="247" t="s">
        <v>260</v>
      </c>
      <c r="E28" s="247"/>
    </row>
    <row r="29" spans="2:11" ht="14.4" x14ac:dyDescent="0.4">
      <c r="B29" s="198"/>
    </row>
    <row r="30" spans="2:11" ht="14.4" x14ac:dyDescent="0.4">
      <c r="B30" s="198"/>
    </row>
    <row r="31" spans="2:11" ht="15.6" x14ac:dyDescent="0.4">
      <c r="B31" s="200" t="s">
        <v>688</v>
      </c>
    </row>
    <row r="32" spans="2:11" ht="44.5" customHeight="1" x14ac:dyDescent="0.4">
      <c r="B32" s="248" t="s">
        <v>712</v>
      </c>
      <c r="C32" s="248"/>
      <c r="D32" s="248"/>
      <c r="E32" s="248"/>
      <c r="F32" s="248"/>
      <c r="G32" s="248"/>
      <c r="H32" s="248"/>
      <c r="I32" s="248"/>
      <c r="J32" s="248"/>
      <c r="K32" s="248"/>
    </row>
    <row r="33" spans="2:11" ht="30" customHeight="1" x14ac:dyDescent="0.4">
      <c r="B33" s="248" t="s">
        <v>706</v>
      </c>
      <c r="C33" s="248"/>
      <c r="D33" s="248"/>
      <c r="E33" s="248"/>
      <c r="F33" s="248"/>
      <c r="G33" s="248"/>
      <c r="H33" s="248"/>
      <c r="I33" s="248"/>
      <c r="J33" s="248"/>
      <c r="K33" s="248"/>
    </row>
    <row r="34" spans="2:11" ht="14.4" x14ac:dyDescent="0.4">
      <c r="B34" s="209"/>
      <c r="C34" s="208"/>
      <c r="D34" s="208"/>
      <c r="E34" s="208"/>
      <c r="F34" s="208"/>
      <c r="G34" s="208"/>
      <c r="H34" s="208"/>
      <c r="I34" s="208"/>
      <c r="J34" s="208"/>
      <c r="K34" s="208"/>
    </row>
    <row r="35" spans="2:11" ht="116.5" customHeight="1" x14ac:dyDescent="0.4">
      <c r="B35" s="249" t="s">
        <v>689</v>
      </c>
      <c r="C35" s="249"/>
      <c r="D35" s="249"/>
      <c r="E35" s="249"/>
      <c r="F35" s="249"/>
      <c r="G35" s="249"/>
      <c r="H35" s="249"/>
      <c r="I35" s="249"/>
      <c r="J35" s="249"/>
      <c r="K35" s="249"/>
    </row>
    <row r="36" spans="2:11" ht="14.4" x14ac:dyDescent="0.4">
      <c r="B36" s="198"/>
    </row>
    <row r="37" spans="2:11" ht="15.6" x14ac:dyDescent="0.4">
      <c r="B37" s="200" t="s">
        <v>690</v>
      </c>
    </row>
    <row r="38" spans="2:11" ht="29.5" customHeight="1" x14ac:dyDescent="0.4">
      <c r="B38" s="248" t="s">
        <v>707</v>
      </c>
      <c r="C38" s="248"/>
      <c r="D38" s="248"/>
      <c r="E38" s="248"/>
      <c r="F38" s="248"/>
      <c r="G38" s="248"/>
      <c r="H38" s="248"/>
      <c r="I38" s="248"/>
      <c r="J38" s="248"/>
      <c r="K38" s="248"/>
    </row>
    <row r="39" spans="2:11" ht="31.35" customHeight="1" x14ac:dyDescent="0.4">
      <c r="B39" s="248" t="s">
        <v>708</v>
      </c>
      <c r="C39" s="248"/>
      <c r="D39" s="248"/>
      <c r="E39" s="248"/>
      <c r="F39" s="248"/>
      <c r="G39" s="248"/>
      <c r="H39" s="248"/>
      <c r="I39" s="248"/>
      <c r="J39" s="248"/>
      <c r="K39" s="248"/>
    </row>
    <row r="40" spans="2:11" ht="14.4" x14ac:dyDescent="0.4">
      <c r="B40" s="198"/>
    </row>
    <row r="41" spans="2:11" ht="15.6" x14ac:dyDescent="0.4">
      <c r="B41" s="200" t="s">
        <v>691</v>
      </c>
    </row>
    <row r="42" spans="2:11" ht="14.4" x14ac:dyDescent="0.4">
      <c r="B42" s="246" t="s">
        <v>709</v>
      </c>
      <c r="C42" s="246"/>
      <c r="D42" s="246"/>
      <c r="E42" s="246"/>
      <c r="F42" s="246"/>
      <c r="G42" s="246"/>
      <c r="H42" s="246"/>
      <c r="I42" s="246"/>
      <c r="J42" s="246"/>
      <c r="K42" s="246"/>
    </row>
    <row r="43" spans="2:11" ht="14.4" x14ac:dyDescent="0.4">
      <c r="B43" s="198"/>
    </row>
    <row r="44" spans="2:11" ht="14.4" x14ac:dyDescent="0.4">
      <c r="B44" s="201" t="s">
        <v>692</v>
      </c>
    </row>
    <row r="45" spans="2:11" ht="14.4" x14ac:dyDescent="0.4">
      <c r="B45" s="246" t="s">
        <v>714</v>
      </c>
      <c r="C45" s="246"/>
      <c r="D45" s="246"/>
      <c r="E45" s="246"/>
      <c r="F45" s="246"/>
      <c r="G45" s="246"/>
      <c r="H45" s="246"/>
      <c r="I45" s="246"/>
      <c r="J45" s="246"/>
      <c r="K45" s="246"/>
    </row>
  </sheetData>
  <sheetProtection algorithmName="SHA-512" hashValue="q31T1JwC2jP4dq9tg1ou+n+LeJG7xLHFCBe4ry+aAw8RsvWpRRK7XN4iar6vZ3kz1lKKfV6l37qODJ13GY9wVg==" saltValue="1hITH/Oq7M5/NWDy3QOGpQ==" spinCount="100000" sheet="1" objects="1" scenarios="1"/>
  <mergeCells count="15">
    <mergeCell ref="B3:T3"/>
    <mergeCell ref="B45:K45"/>
    <mergeCell ref="B42:K42"/>
    <mergeCell ref="D28:E28"/>
    <mergeCell ref="B7:K7"/>
    <mergeCell ref="B8:K8"/>
    <mergeCell ref="B11:K11"/>
    <mergeCell ref="B14:K14"/>
    <mergeCell ref="B15:K15"/>
    <mergeCell ref="B32:K32"/>
    <mergeCell ref="B33:K33"/>
    <mergeCell ref="B35:K35"/>
    <mergeCell ref="B38:K38"/>
    <mergeCell ref="B39:K39"/>
    <mergeCell ref="B4:E4"/>
  </mergeCells>
  <hyperlinks>
    <hyperlink ref="B4" r:id="rId1" xr:uid="{1DF70CFE-F39B-4F0F-895A-B9518A70B3C1}"/>
    <hyperlink ref="B4:E4" r:id="rId2" display="SOIsubmissions@convenience.org" xr:uid="{51C4D1CA-16A3-44ED-ACA1-96DA9A2EE07B}"/>
  </hyperlinks>
  <pageMargins left="0.7" right="0.7" top="0.75" bottom="0.75" header="0.3" footer="0.3"/>
  <pageSetup orientation="portrait" verticalDpi="3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23"/>
  </sheetPr>
  <dimension ref="A1:CC712"/>
  <sheetViews>
    <sheetView tabSelected="1" zoomScaleNormal="100" zoomScaleSheetLayoutView="100" workbookViewId="0">
      <selection activeCell="C3" sqref="C3"/>
    </sheetView>
  </sheetViews>
  <sheetFormatPr defaultColWidth="9.1640625" defaultRowHeight="12.9" outlineLevelRow="1" x14ac:dyDescent="0.5"/>
  <cols>
    <col min="1" max="1" width="10.1640625" style="7" customWidth="1"/>
    <col min="2" max="2" width="7.83203125" style="21" customWidth="1"/>
    <col min="3" max="3" width="7.83203125" style="7" customWidth="1"/>
    <col min="4" max="4" width="42" style="7" customWidth="1"/>
    <col min="5" max="5" width="18.83203125" style="7" customWidth="1"/>
    <col min="6" max="6" width="15.1640625" style="7" customWidth="1"/>
    <col min="7" max="7" width="16.44140625" style="7" customWidth="1"/>
    <col min="8" max="8" width="14.1640625" style="7" customWidth="1"/>
    <col min="9" max="9" width="13.83203125" style="7" customWidth="1"/>
    <col min="10" max="10" width="12.1640625" style="7" customWidth="1"/>
    <col min="11" max="11" width="13.83203125" style="7" customWidth="1"/>
    <col min="12" max="12" width="12.5546875" style="7" customWidth="1"/>
    <col min="13" max="13" width="16.83203125" style="7" customWidth="1"/>
    <col min="14" max="14" width="16" style="7" customWidth="1"/>
    <col min="15" max="15" width="17.1640625" style="3" customWidth="1"/>
    <col min="16" max="16" width="9.1640625" style="14"/>
    <col min="17" max="16384" width="9.1640625" style="7"/>
  </cols>
  <sheetData>
    <row r="1" spans="1:81" s="3" customFormat="1" ht="13.2" thickBot="1" x14ac:dyDescent="0.55000000000000004">
      <c r="A1" s="10" t="s">
        <v>99</v>
      </c>
      <c r="B1" s="1"/>
      <c r="C1" s="11" t="s">
        <v>273</v>
      </c>
      <c r="D1" s="180"/>
      <c r="E1" s="11" t="s">
        <v>726</v>
      </c>
      <c r="F1" s="243"/>
      <c r="G1" s="12"/>
      <c r="H1" s="7"/>
      <c r="I1" s="129" t="s">
        <v>622</v>
      </c>
      <c r="J1" s="128" t="s">
        <v>717</v>
      </c>
      <c r="K1" s="7"/>
      <c r="L1" s="7"/>
      <c r="N1" s="7"/>
      <c r="O1" s="13" t="s">
        <v>169</v>
      </c>
      <c r="P1" s="14"/>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ht="13.2" thickBot="1" x14ac:dyDescent="0.55000000000000004">
      <c r="B2" s="7"/>
      <c r="C2" s="4" t="s">
        <v>100</v>
      </c>
      <c r="D2" s="4"/>
      <c r="E2" s="4"/>
      <c r="F2" s="4" t="s">
        <v>124</v>
      </c>
      <c r="G2" s="2" t="s">
        <v>623</v>
      </c>
      <c r="H2" s="4"/>
      <c r="I2" s="4"/>
      <c r="K2" s="3"/>
      <c r="L2" s="15"/>
    </row>
    <row r="3" spans="1:81" s="3" customFormat="1" ht="13.2" thickBot="1" x14ac:dyDescent="0.55000000000000004">
      <c r="A3" s="10" t="s">
        <v>123</v>
      </c>
      <c r="B3" s="7"/>
      <c r="C3" s="181"/>
      <c r="D3" s="130" t="s">
        <v>166</v>
      </c>
      <c r="E3" s="130" t="s">
        <v>624</v>
      </c>
      <c r="F3" s="197">
        <v>2024</v>
      </c>
      <c r="G3" s="182"/>
      <c r="H3" s="188"/>
      <c r="I3" s="127"/>
      <c r="L3" s="7"/>
      <c r="N3" s="7"/>
      <c r="O3" s="16" t="str">
        <f>IF(AND(G3&gt;0,D3&lt;&gt;"N/A"),"STORE FIELD SHOULD BE N/A","")</f>
        <v/>
      </c>
      <c r="P3" s="14"/>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row>
    <row r="4" spans="1:81" customFormat="1" ht="14.1" x14ac:dyDescent="0.5">
      <c r="A4" s="211" t="s">
        <v>728</v>
      </c>
      <c r="B4" s="142"/>
      <c r="C4" s="212"/>
      <c r="D4" s="142"/>
      <c r="E4" s="141"/>
      <c r="F4" s="142"/>
      <c r="G4" s="142"/>
      <c r="H4" s="142"/>
      <c r="I4" s="142"/>
      <c r="J4" s="142"/>
      <c r="K4" s="142"/>
    </row>
    <row r="5" spans="1:81" customFormat="1" ht="15.6" x14ac:dyDescent="0.6">
      <c r="A5" s="213" t="s">
        <v>693</v>
      </c>
      <c r="B5" s="219"/>
      <c r="C5" s="219"/>
      <c r="D5" s="219"/>
      <c r="E5" s="141"/>
      <c r="F5" s="141"/>
      <c r="G5" s="141"/>
      <c r="H5" s="241" t="s">
        <v>725</v>
      </c>
      <c r="I5" s="242"/>
      <c r="J5" s="242"/>
      <c r="K5" s="142"/>
    </row>
    <row r="6" spans="1:81" customFormat="1" ht="15.6" x14ac:dyDescent="0.6">
      <c r="A6" s="214" t="s">
        <v>694</v>
      </c>
      <c r="B6" s="142"/>
      <c r="C6" s="134"/>
      <c r="D6" s="215"/>
      <c r="E6" s="141"/>
      <c r="F6" s="141"/>
      <c r="G6" s="141"/>
      <c r="H6" s="141"/>
      <c r="I6" s="142"/>
      <c r="J6" s="142"/>
      <c r="K6" s="142"/>
    </row>
    <row r="7" spans="1:81" customFormat="1" ht="15" customHeight="1" x14ac:dyDescent="0.45">
      <c r="A7" s="216"/>
      <c r="B7" s="217" t="s">
        <v>695</v>
      </c>
      <c r="C7" s="263"/>
      <c r="D7" s="264"/>
      <c r="E7" s="264"/>
      <c r="F7" s="264"/>
      <c r="G7" s="265"/>
      <c r="H7" s="276" t="s">
        <v>729</v>
      </c>
      <c r="I7" s="277"/>
      <c r="J7" s="277"/>
      <c r="K7" s="277"/>
    </row>
    <row r="8" spans="1:81" customFormat="1" ht="15" customHeight="1" x14ac:dyDescent="0.6">
      <c r="A8" s="216"/>
      <c r="B8" s="217" t="s">
        <v>703</v>
      </c>
      <c r="C8" s="266"/>
      <c r="D8" s="266"/>
      <c r="E8" s="266"/>
      <c r="F8" s="266"/>
      <c r="G8" s="266"/>
      <c r="H8" s="278" t="s">
        <v>697</v>
      </c>
      <c r="I8" s="279"/>
      <c r="J8" s="279"/>
      <c r="K8" s="279"/>
    </row>
    <row r="9" spans="1:81" customFormat="1" ht="15" customHeight="1" x14ac:dyDescent="0.5">
      <c r="A9" s="216"/>
      <c r="B9" s="217" t="s">
        <v>696</v>
      </c>
      <c r="C9" s="266"/>
      <c r="D9" s="266"/>
      <c r="E9" s="266"/>
      <c r="F9" s="266"/>
      <c r="G9" s="266"/>
      <c r="H9" s="256" t="s">
        <v>715</v>
      </c>
      <c r="I9" s="257"/>
      <c r="J9" s="257"/>
      <c r="K9" s="257"/>
      <c r="L9" s="134"/>
    </row>
    <row r="10" spans="1:81" customFormat="1" ht="15" customHeight="1" x14ac:dyDescent="0.45">
      <c r="A10" s="216"/>
      <c r="B10" s="217" t="s">
        <v>698</v>
      </c>
      <c r="C10" s="263"/>
      <c r="D10" s="264"/>
      <c r="E10" s="264"/>
      <c r="F10" s="264"/>
      <c r="G10" s="265"/>
      <c r="H10" s="234"/>
      <c r="I10" s="235"/>
      <c r="J10" s="235"/>
      <c r="K10" s="235"/>
      <c r="L10" s="218"/>
    </row>
    <row r="11" spans="1:81" customFormat="1" ht="15" customHeight="1" x14ac:dyDescent="0.45">
      <c r="A11" s="216"/>
      <c r="B11" s="217" t="s">
        <v>699</v>
      </c>
      <c r="C11" s="263" t="s">
        <v>727</v>
      </c>
      <c r="D11" s="264"/>
      <c r="E11" s="264"/>
      <c r="F11" s="264"/>
      <c r="G11" s="265"/>
      <c r="H11" s="276" t="s">
        <v>713</v>
      </c>
      <c r="I11" s="277"/>
      <c r="J11" s="277"/>
      <c r="K11" s="277"/>
    </row>
    <row r="12" spans="1:81" customFormat="1" ht="15" customHeight="1" x14ac:dyDescent="0.6">
      <c r="A12" s="216"/>
      <c r="B12" s="217" t="s">
        <v>700</v>
      </c>
      <c r="C12" s="263" t="s">
        <v>716</v>
      </c>
      <c r="D12" s="264"/>
      <c r="E12" s="264"/>
      <c r="F12" s="264"/>
      <c r="G12" s="265"/>
      <c r="H12" s="271" t="s">
        <v>704</v>
      </c>
      <c r="I12" s="272"/>
      <c r="J12" s="272"/>
      <c r="K12" s="272"/>
    </row>
    <row r="13" spans="1:81" customFormat="1" ht="15" customHeight="1" x14ac:dyDescent="0.5">
      <c r="A13" s="216"/>
      <c r="B13" s="217" t="s">
        <v>701</v>
      </c>
      <c r="C13" s="263"/>
      <c r="D13" s="264"/>
      <c r="E13" s="264"/>
      <c r="F13" s="264"/>
      <c r="G13" s="265"/>
      <c r="H13" s="267" t="s">
        <v>719</v>
      </c>
      <c r="I13" s="268"/>
      <c r="J13" s="268"/>
      <c r="K13" s="268"/>
    </row>
    <row r="14" spans="1:81" customFormat="1" ht="15.3" thickBot="1" x14ac:dyDescent="0.55000000000000004">
      <c r="A14" s="216"/>
      <c r="B14" s="217" t="s">
        <v>702</v>
      </c>
      <c r="C14" s="273"/>
      <c r="D14" s="274"/>
      <c r="E14" s="274"/>
      <c r="F14" s="274"/>
      <c r="G14" s="275"/>
      <c r="H14" s="269" t="s">
        <v>730</v>
      </c>
      <c r="I14" s="270"/>
      <c r="J14" s="270"/>
      <c r="K14" s="270"/>
    </row>
    <row r="15" spans="1:81" ht="13.5" thickTop="1" thickBot="1" x14ac:dyDescent="0.55000000000000004">
      <c r="A15" s="17"/>
      <c r="B15" s="18"/>
      <c r="C15" s="18"/>
      <c r="D15" s="18"/>
      <c r="E15" s="18"/>
      <c r="F15" s="98" t="s">
        <v>179</v>
      </c>
      <c r="G15" s="18"/>
      <c r="H15" s="18"/>
      <c r="I15" s="18"/>
      <c r="J15" s="18"/>
      <c r="K15" s="18"/>
      <c r="L15" s="18"/>
      <c r="M15" s="18"/>
      <c r="N15" s="18"/>
      <c r="O15" s="19"/>
    </row>
    <row r="16" spans="1:81" ht="13.2" thickTop="1" x14ac:dyDescent="0.5">
      <c r="B16" s="7"/>
      <c r="E16" s="4">
        <v>1</v>
      </c>
      <c r="F16" s="4">
        <v>2</v>
      </c>
      <c r="G16" s="4">
        <v>3</v>
      </c>
      <c r="H16" s="4">
        <v>4</v>
      </c>
      <c r="I16" s="4">
        <v>5</v>
      </c>
      <c r="J16" s="4">
        <v>6</v>
      </c>
      <c r="K16" s="4">
        <v>7</v>
      </c>
      <c r="L16" s="4">
        <v>8</v>
      </c>
      <c r="M16" s="4"/>
      <c r="N16" s="4"/>
    </row>
    <row r="17" spans="1:16" x14ac:dyDescent="0.5">
      <c r="B17" s="7"/>
      <c r="E17" s="4"/>
      <c r="F17" s="4"/>
      <c r="G17" s="4"/>
      <c r="H17" s="4"/>
      <c r="I17" s="4"/>
      <c r="J17" s="20" t="s">
        <v>177</v>
      </c>
      <c r="K17" s="20" t="s">
        <v>274</v>
      </c>
      <c r="L17" s="20" t="s">
        <v>274</v>
      </c>
    </row>
    <row r="18" spans="1:16" x14ac:dyDescent="0.5">
      <c r="A18" s="4"/>
      <c r="B18" s="4"/>
      <c r="C18" s="4"/>
      <c r="E18" s="21"/>
      <c r="F18" s="21"/>
      <c r="G18" s="8" t="s">
        <v>147</v>
      </c>
      <c r="H18" s="8" t="s">
        <v>148</v>
      </c>
      <c r="I18" s="8" t="s">
        <v>121</v>
      </c>
      <c r="J18" s="22" t="s">
        <v>265</v>
      </c>
      <c r="K18" s="22" t="s">
        <v>275</v>
      </c>
      <c r="L18" s="22" t="s">
        <v>276</v>
      </c>
      <c r="O18" s="13"/>
    </row>
    <row r="19" spans="1:16" ht="12" customHeight="1" x14ac:dyDescent="0.5">
      <c r="A19" s="5"/>
      <c r="B19" s="5"/>
      <c r="C19" s="5"/>
      <c r="E19" s="23" t="s">
        <v>150</v>
      </c>
      <c r="F19" s="23" t="s">
        <v>151</v>
      </c>
      <c r="G19" s="9" t="s">
        <v>152</v>
      </c>
      <c r="H19" s="9" t="s">
        <v>153</v>
      </c>
      <c r="I19" s="9" t="s">
        <v>154</v>
      </c>
      <c r="J19" s="24" t="s">
        <v>110</v>
      </c>
      <c r="K19" s="24" t="s">
        <v>277</v>
      </c>
      <c r="L19" s="24" t="s">
        <v>277</v>
      </c>
      <c r="P19" s="15"/>
    </row>
    <row r="20" spans="1:16" x14ac:dyDescent="0.5">
      <c r="A20" s="1" t="s">
        <v>178</v>
      </c>
      <c r="B20" s="25"/>
      <c r="C20" s="26"/>
      <c r="E20" s="25"/>
      <c r="F20" s="25"/>
      <c r="G20" s="25"/>
      <c r="H20" s="25"/>
      <c r="I20" s="25"/>
      <c r="J20" s="25"/>
      <c r="K20" s="25"/>
      <c r="L20" s="25"/>
      <c r="P20" s="15"/>
    </row>
    <row r="21" spans="1:16" x14ac:dyDescent="0.5">
      <c r="A21" s="27" t="s">
        <v>218</v>
      </c>
      <c r="B21" s="25"/>
      <c r="C21" s="21">
        <v>2302</v>
      </c>
      <c r="D21" s="7" t="s">
        <v>103</v>
      </c>
      <c r="E21" s="174"/>
      <c r="F21" s="174"/>
      <c r="G21" s="174"/>
      <c r="H21" s="174"/>
      <c r="I21" s="28">
        <f>F21-G21+H21</f>
        <v>0</v>
      </c>
      <c r="J21" s="175"/>
      <c r="K21" s="29" t="str">
        <f t="shared" ref="K21:K35" si="0">IF(ISERR(F21/E21),"0",F21/E21)</f>
        <v>0</v>
      </c>
      <c r="L21" s="29" t="str">
        <f t="shared" ref="L21:L35" si="1">IF(ISERR(I21/E21),"0",I21/E21)</f>
        <v>0</v>
      </c>
      <c r="O21" s="30" t="str">
        <f t="shared" ref="O21:O34" si="2">IF(AND(OR(E21&lt;&gt;0,F21&lt;&gt;0,G21&lt;&gt;0,H21&lt;&gt;0,I21&lt;&gt;0),J21=0)=TRUE,"STORE COUNT MISSING",IF(AND(AND(E21=0,F21=0,G21=0,H21=0,I21=0),J21&lt;&gt;0)=TRUE,"STORE COUNT SHOULD BE ZERO",""))</f>
        <v/>
      </c>
      <c r="P21" s="15"/>
    </row>
    <row r="22" spans="1:16" x14ac:dyDescent="0.5">
      <c r="A22" s="1"/>
      <c r="B22" s="25"/>
      <c r="C22" s="21">
        <v>2304</v>
      </c>
      <c r="D22" s="7" t="s">
        <v>278</v>
      </c>
      <c r="E22" s="174"/>
      <c r="F22" s="174"/>
      <c r="G22" s="174"/>
      <c r="H22" s="174"/>
      <c r="I22" s="28">
        <f>F22-G22+H22</f>
        <v>0</v>
      </c>
      <c r="J22" s="175"/>
      <c r="K22" s="29" t="str">
        <f t="shared" si="0"/>
        <v>0</v>
      </c>
      <c r="L22" s="29" t="str">
        <f t="shared" si="1"/>
        <v>0</v>
      </c>
      <c r="O22" s="30" t="str">
        <f t="shared" si="2"/>
        <v/>
      </c>
      <c r="P22" s="15"/>
    </row>
    <row r="23" spans="1:16" x14ac:dyDescent="0.5">
      <c r="A23" s="1"/>
      <c r="B23" s="25"/>
      <c r="C23" s="8">
        <v>2307</v>
      </c>
      <c r="D23" s="3" t="s">
        <v>170</v>
      </c>
      <c r="E23" s="174"/>
      <c r="F23" s="174"/>
      <c r="G23" s="174"/>
      <c r="H23" s="174"/>
      <c r="I23" s="28">
        <f>F23-G23+H23</f>
        <v>0</v>
      </c>
      <c r="J23" s="175"/>
      <c r="K23" s="29" t="str">
        <f t="shared" si="0"/>
        <v>0</v>
      </c>
      <c r="L23" s="29" t="str">
        <f t="shared" si="1"/>
        <v>0</v>
      </c>
      <c r="O23" s="30" t="str">
        <f t="shared" si="2"/>
        <v/>
      </c>
      <c r="P23" s="15"/>
    </row>
    <row r="24" spans="1:16" x14ac:dyDescent="0.5">
      <c r="B24" s="4">
        <v>2310</v>
      </c>
      <c r="C24" s="1" t="s">
        <v>104</v>
      </c>
      <c r="D24" s="1"/>
      <c r="E24" s="31">
        <f>SUM(E21:E23)</f>
        <v>0</v>
      </c>
      <c r="F24" s="31">
        <f t="shared" ref="F24:I24" si="3">SUM(F21:F23)</f>
        <v>0</v>
      </c>
      <c r="G24" s="31">
        <f t="shared" si="3"/>
        <v>0</v>
      </c>
      <c r="H24" s="31">
        <f t="shared" si="3"/>
        <v>0</v>
      </c>
      <c r="I24" s="31">
        <f t="shared" si="3"/>
        <v>0</v>
      </c>
      <c r="J24" s="110">
        <f t="shared" ref="J24" si="4">SUM(J21:J23)</f>
        <v>0</v>
      </c>
      <c r="K24" s="33" t="str">
        <f t="shared" si="0"/>
        <v>0</v>
      </c>
      <c r="L24" s="33" t="str">
        <f t="shared" si="1"/>
        <v>0</v>
      </c>
      <c r="O24" s="30" t="str">
        <f t="shared" si="2"/>
        <v/>
      </c>
      <c r="P24" s="15"/>
    </row>
    <row r="25" spans="1:16" x14ac:dyDescent="0.5">
      <c r="A25" s="27" t="s">
        <v>219</v>
      </c>
      <c r="C25" s="21">
        <v>2312</v>
      </c>
      <c r="D25" s="7" t="s">
        <v>103</v>
      </c>
      <c r="E25" s="174"/>
      <c r="F25" s="174"/>
      <c r="G25" s="174"/>
      <c r="H25" s="174"/>
      <c r="I25" s="28">
        <f>F25-G25+H25</f>
        <v>0</v>
      </c>
      <c r="J25" s="175"/>
      <c r="K25" s="29" t="str">
        <f t="shared" si="0"/>
        <v>0</v>
      </c>
      <c r="L25" s="29" t="str">
        <f t="shared" si="1"/>
        <v>0</v>
      </c>
      <c r="O25" s="30" t="str">
        <f t="shared" si="2"/>
        <v/>
      </c>
      <c r="P25" s="15"/>
    </row>
    <row r="26" spans="1:16" x14ac:dyDescent="0.5">
      <c r="C26" s="21">
        <v>2314</v>
      </c>
      <c r="D26" s="7" t="s">
        <v>279</v>
      </c>
      <c r="E26" s="174"/>
      <c r="F26" s="174"/>
      <c r="G26" s="174"/>
      <c r="H26" s="174"/>
      <c r="I26" s="28">
        <f>F26-G26+H26</f>
        <v>0</v>
      </c>
      <c r="J26" s="175"/>
      <c r="K26" s="29" t="str">
        <f t="shared" si="0"/>
        <v>0</v>
      </c>
      <c r="L26" s="29" t="str">
        <f t="shared" si="1"/>
        <v>0</v>
      </c>
      <c r="O26" s="30" t="str">
        <f t="shared" si="2"/>
        <v/>
      </c>
      <c r="P26" s="15"/>
    </row>
    <row r="27" spans="1:16" x14ac:dyDescent="0.5">
      <c r="C27" s="21">
        <v>2317</v>
      </c>
      <c r="D27" s="3" t="s">
        <v>171</v>
      </c>
      <c r="E27" s="174"/>
      <c r="F27" s="174"/>
      <c r="G27" s="174"/>
      <c r="H27" s="174"/>
      <c r="I27" s="28">
        <f>F27-G27+H27</f>
        <v>0</v>
      </c>
      <c r="J27" s="175"/>
      <c r="K27" s="29" t="str">
        <f t="shared" si="0"/>
        <v>0</v>
      </c>
      <c r="L27" s="29" t="str">
        <f t="shared" si="1"/>
        <v>0</v>
      </c>
      <c r="O27" s="30" t="str">
        <f t="shared" si="2"/>
        <v/>
      </c>
      <c r="P27" s="15"/>
    </row>
    <row r="28" spans="1:16" x14ac:dyDescent="0.5">
      <c r="B28" s="4">
        <v>2320</v>
      </c>
      <c r="C28" s="1" t="s">
        <v>105</v>
      </c>
      <c r="D28" s="1"/>
      <c r="E28" s="31">
        <f t="shared" ref="E28:I28" si="5">SUM(E25:E27)</f>
        <v>0</v>
      </c>
      <c r="F28" s="31">
        <f t="shared" si="5"/>
        <v>0</v>
      </c>
      <c r="G28" s="31">
        <f>SUM(G25:G27)</f>
        <v>0</v>
      </c>
      <c r="H28" s="31">
        <f t="shared" si="5"/>
        <v>0</v>
      </c>
      <c r="I28" s="31">
        <f t="shared" si="5"/>
        <v>0</v>
      </c>
      <c r="J28" s="110">
        <f t="shared" ref="J28" si="6">SUM(J25:J27)</f>
        <v>0</v>
      </c>
      <c r="K28" s="34" t="str">
        <f t="shared" si="0"/>
        <v>0</v>
      </c>
      <c r="L28" s="34" t="str">
        <f t="shared" si="1"/>
        <v>0</v>
      </c>
      <c r="O28" s="30" t="str">
        <f t="shared" si="2"/>
        <v/>
      </c>
      <c r="P28" s="15"/>
    </row>
    <row r="29" spans="1:16" x14ac:dyDescent="0.5">
      <c r="A29" s="27" t="s">
        <v>220</v>
      </c>
      <c r="C29" s="21">
        <v>2322</v>
      </c>
      <c r="D29" s="7" t="s">
        <v>103</v>
      </c>
      <c r="E29" s="174"/>
      <c r="F29" s="174"/>
      <c r="G29" s="174"/>
      <c r="H29" s="174"/>
      <c r="I29" s="28">
        <f>F29-G29+H29</f>
        <v>0</v>
      </c>
      <c r="J29" s="175"/>
      <c r="K29" s="29" t="str">
        <f t="shared" si="0"/>
        <v>0</v>
      </c>
      <c r="L29" s="29" t="str">
        <f t="shared" si="1"/>
        <v>0</v>
      </c>
      <c r="O29" s="30" t="str">
        <f t="shared" si="2"/>
        <v/>
      </c>
      <c r="P29" s="15"/>
    </row>
    <row r="30" spans="1:16" x14ac:dyDescent="0.5">
      <c r="C30" s="21">
        <v>2324</v>
      </c>
      <c r="D30" s="7" t="s">
        <v>279</v>
      </c>
      <c r="E30" s="174"/>
      <c r="F30" s="174"/>
      <c r="G30" s="174"/>
      <c r="H30" s="174"/>
      <c r="I30" s="28">
        <f>F30-G30+H30</f>
        <v>0</v>
      </c>
      <c r="J30" s="175"/>
      <c r="K30" s="29" t="str">
        <f t="shared" si="0"/>
        <v>0</v>
      </c>
      <c r="L30" s="29" t="str">
        <f t="shared" si="1"/>
        <v>0</v>
      </c>
      <c r="O30" s="30" t="str">
        <f t="shared" si="2"/>
        <v/>
      </c>
      <c r="P30" s="15"/>
    </row>
    <row r="31" spans="1:16" x14ac:dyDescent="0.5">
      <c r="C31" s="21">
        <v>2327</v>
      </c>
      <c r="D31" s="3" t="s">
        <v>172</v>
      </c>
      <c r="E31" s="174"/>
      <c r="F31" s="174"/>
      <c r="G31" s="174"/>
      <c r="H31" s="174"/>
      <c r="I31" s="28">
        <f>F31-G31+H31</f>
        <v>0</v>
      </c>
      <c r="J31" s="175"/>
      <c r="K31" s="29" t="str">
        <f t="shared" si="0"/>
        <v>0</v>
      </c>
      <c r="L31" s="29" t="str">
        <f t="shared" si="1"/>
        <v>0</v>
      </c>
      <c r="O31" s="30" t="str">
        <f t="shared" si="2"/>
        <v/>
      </c>
      <c r="P31" s="15"/>
    </row>
    <row r="32" spans="1:16" x14ac:dyDescent="0.5">
      <c r="B32" s="4">
        <v>2330</v>
      </c>
      <c r="C32" s="1" t="s">
        <v>280</v>
      </c>
      <c r="D32" s="1"/>
      <c r="E32" s="31">
        <f t="shared" ref="E32:I32" si="7">SUM(E29:E31)</f>
        <v>0</v>
      </c>
      <c r="F32" s="31">
        <f t="shared" si="7"/>
        <v>0</v>
      </c>
      <c r="G32" s="31">
        <f t="shared" si="7"/>
        <v>0</v>
      </c>
      <c r="H32" s="31">
        <f t="shared" si="7"/>
        <v>0</v>
      </c>
      <c r="I32" s="31">
        <f t="shared" si="7"/>
        <v>0</v>
      </c>
      <c r="J32" s="110">
        <f t="shared" ref="J32" si="8">SUM(J29:J31)</f>
        <v>0</v>
      </c>
      <c r="K32" s="34" t="str">
        <f t="shared" si="0"/>
        <v>0</v>
      </c>
      <c r="L32" s="34" t="str">
        <f t="shared" si="1"/>
        <v>0</v>
      </c>
      <c r="O32" s="30" t="str">
        <f t="shared" si="2"/>
        <v/>
      </c>
      <c r="P32" s="15"/>
    </row>
    <row r="33" spans="1:18" x14ac:dyDescent="0.5">
      <c r="B33" s="8">
        <v>2335</v>
      </c>
      <c r="C33" s="3" t="s">
        <v>173</v>
      </c>
      <c r="D33" s="3"/>
      <c r="E33" s="174"/>
      <c r="F33" s="174"/>
      <c r="G33" s="174"/>
      <c r="H33" s="174"/>
      <c r="I33" s="28">
        <f>F33-G33+H33</f>
        <v>0</v>
      </c>
      <c r="J33" s="175"/>
      <c r="K33" s="29" t="str">
        <f t="shared" si="0"/>
        <v>0</v>
      </c>
      <c r="L33" s="29" t="str">
        <f t="shared" si="1"/>
        <v>0</v>
      </c>
      <c r="O33" s="30" t="str">
        <f t="shared" si="2"/>
        <v/>
      </c>
      <c r="P33" s="15"/>
    </row>
    <row r="34" spans="1:18" x14ac:dyDescent="0.5">
      <c r="B34" s="8">
        <v>2337</v>
      </c>
      <c r="C34" s="3" t="s">
        <v>174</v>
      </c>
      <c r="D34" s="3"/>
      <c r="E34" s="174"/>
      <c r="F34" s="174"/>
      <c r="G34" s="174"/>
      <c r="H34" s="174"/>
      <c r="I34" s="28">
        <f>F34-G34+H34</f>
        <v>0</v>
      </c>
      <c r="J34" s="175"/>
      <c r="K34" s="29" t="str">
        <f t="shared" si="0"/>
        <v>0</v>
      </c>
      <c r="L34" s="29" t="str">
        <f t="shared" si="1"/>
        <v>0</v>
      </c>
      <c r="O34" s="30" t="str">
        <f t="shared" si="2"/>
        <v/>
      </c>
      <c r="P34" s="15"/>
    </row>
    <row r="35" spans="1:18" x14ac:dyDescent="0.5">
      <c r="A35" s="35">
        <v>2340</v>
      </c>
      <c r="B35" s="36" t="s">
        <v>281</v>
      </c>
      <c r="E35" s="31">
        <f>E24+E28+E32+E33+E34</f>
        <v>0</v>
      </c>
      <c r="F35" s="31">
        <f>F24+F28+F32+F33+F34</f>
        <v>0</v>
      </c>
      <c r="G35" s="31">
        <f>G24+G28+G32+G33+G34</f>
        <v>0</v>
      </c>
      <c r="H35" s="31">
        <f>H24+H28+H32+H33+H34</f>
        <v>0</v>
      </c>
      <c r="I35" s="31">
        <f>I24+I28+I32+I33+I34</f>
        <v>0</v>
      </c>
      <c r="J35" s="110">
        <f>MAX(J24,J28,J32,J33,J34)</f>
        <v>0</v>
      </c>
      <c r="K35" s="34" t="str">
        <f t="shared" si="0"/>
        <v>0</v>
      </c>
      <c r="L35" s="34" t="str">
        <f t="shared" si="1"/>
        <v>0</v>
      </c>
      <c r="O35" s="30"/>
      <c r="P35" s="37"/>
    </row>
    <row r="36" spans="1:18" x14ac:dyDescent="0.5">
      <c r="A36" s="21"/>
      <c r="B36" s="38"/>
      <c r="E36" s="37"/>
      <c r="F36" s="37"/>
      <c r="G36" s="37"/>
      <c r="H36" s="37"/>
      <c r="I36" s="37"/>
      <c r="J36" s="111"/>
      <c r="K36" s="39"/>
      <c r="L36" s="39"/>
      <c r="O36" s="30"/>
      <c r="P36" s="15"/>
    </row>
    <row r="37" spans="1:18" x14ac:dyDescent="0.5">
      <c r="B37" s="21">
        <v>2350</v>
      </c>
      <c r="C37" s="7" t="s">
        <v>155</v>
      </c>
      <c r="E37" s="174"/>
      <c r="F37" s="174"/>
      <c r="G37" s="174"/>
      <c r="H37" s="174"/>
      <c r="I37" s="28">
        <f t="shared" ref="I37:I46" si="9">F37-G37+H37</f>
        <v>0</v>
      </c>
      <c r="J37" s="175"/>
      <c r="K37" s="29" t="str">
        <f t="shared" ref="K37:K46" si="10">IF(ISERR(F37/E37),"0",F37/E37)</f>
        <v>0</v>
      </c>
      <c r="L37" s="29" t="str">
        <f t="shared" ref="L37:L46" si="11">IF(ISERR(I37/E37),"0",I37/E37)</f>
        <v>0</v>
      </c>
      <c r="O37" s="30"/>
      <c r="P37" s="15"/>
    </row>
    <row r="38" spans="1:18" x14ac:dyDescent="0.5">
      <c r="B38" s="121">
        <v>2358</v>
      </c>
      <c r="C38" s="122" t="s">
        <v>214</v>
      </c>
      <c r="D38" s="123"/>
      <c r="E38" s="174"/>
      <c r="F38" s="174"/>
      <c r="G38" s="174"/>
      <c r="H38" s="174"/>
      <c r="I38" s="28">
        <f t="shared" si="9"/>
        <v>0</v>
      </c>
      <c r="J38" s="175"/>
      <c r="K38" s="29" t="str">
        <f t="shared" si="10"/>
        <v>0</v>
      </c>
      <c r="L38" s="29" t="str">
        <f t="shared" si="11"/>
        <v>0</v>
      </c>
      <c r="O38" s="30"/>
      <c r="P38" s="15"/>
    </row>
    <row r="39" spans="1:18" x14ac:dyDescent="0.5">
      <c r="B39" s="124">
        <v>2365</v>
      </c>
      <c r="C39" s="125" t="s">
        <v>215</v>
      </c>
      <c r="D39" s="126"/>
      <c r="E39" s="174"/>
      <c r="F39" s="174"/>
      <c r="G39" s="174"/>
      <c r="H39" s="174"/>
      <c r="I39" s="28">
        <f t="shared" si="9"/>
        <v>0</v>
      </c>
      <c r="J39" s="175"/>
      <c r="K39" s="29" t="str">
        <f t="shared" si="10"/>
        <v>0</v>
      </c>
      <c r="L39" s="29" t="str">
        <f t="shared" si="11"/>
        <v>0</v>
      </c>
      <c r="O39" s="30"/>
      <c r="P39" s="15"/>
    </row>
    <row r="40" spans="1:18" x14ac:dyDescent="0.5">
      <c r="B40" s="21">
        <v>2355</v>
      </c>
      <c r="C40" s="7" t="s">
        <v>94</v>
      </c>
      <c r="E40" s="174"/>
      <c r="F40" s="174"/>
      <c r="G40" s="174"/>
      <c r="H40" s="174"/>
      <c r="I40" s="28">
        <f t="shared" si="9"/>
        <v>0</v>
      </c>
      <c r="J40" s="175"/>
      <c r="K40" s="29" t="str">
        <f t="shared" si="10"/>
        <v>0</v>
      </c>
      <c r="L40" s="29" t="str">
        <f t="shared" si="11"/>
        <v>0</v>
      </c>
      <c r="O40" s="30"/>
      <c r="P40" s="15"/>
    </row>
    <row r="41" spans="1:18" x14ac:dyDescent="0.5">
      <c r="B41" s="21">
        <v>2356</v>
      </c>
      <c r="C41" s="7" t="s">
        <v>102</v>
      </c>
      <c r="E41" s="174"/>
      <c r="F41" s="174"/>
      <c r="G41" s="174"/>
      <c r="H41" s="174"/>
      <c r="I41" s="28">
        <f t="shared" si="9"/>
        <v>0</v>
      </c>
      <c r="J41" s="175"/>
      <c r="K41" s="29" t="str">
        <f t="shared" si="10"/>
        <v>0</v>
      </c>
      <c r="L41" s="29" t="str">
        <f t="shared" si="11"/>
        <v>0</v>
      </c>
      <c r="N41" s="40"/>
      <c r="O41" s="41"/>
      <c r="P41" s="40"/>
      <c r="Q41" s="40"/>
      <c r="R41" s="40"/>
    </row>
    <row r="42" spans="1:18" x14ac:dyDescent="0.5">
      <c r="B42" s="21">
        <v>2357</v>
      </c>
      <c r="C42" s="7" t="s">
        <v>175</v>
      </c>
      <c r="E42" s="174"/>
      <c r="F42" s="174"/>
      <c r="G42" s="174"/>
      <c r="H42" s="174"/>
      <c r="I42" s="28">
        <f t="shared" si="9"/>
        <v>0</v>
      </c>
      <c r="J42" s="175"/>
      <c r="K42" s="29" t="str">
        <f t="shared" si="10"/>
        <v>0</v>
      </c>
      <c r="L42" s="29" t="str">
        <f t="shared" si="11"/>
        <v>0</v>
      </c>
      <c r="O42" s="30"/>
      <c r="P42" s="15"/>
    </row>
    <row r="43" spans="1:18" x14ac:dyDescent="0.5">
      <c r="B43" s="121">
        <v>2361</v>
      </c>
      <c r="C43" s="122" t="s">
        <v>216</v>
      </c>
      <c r="D43" s="123"/>
      <c r="E43" s="174"/>
      <c r="F43" s="174"/>
      <c r="G43" s="174"/>
      <c r="H43" s="174"/>
      <c r="I43" s="28">
        <f t="shared" si="9"/>
        <v>0</v>
      </c>
      <c r="J43" s="175"/>
      <c r="K43" s="29" t="str">
        <f t="shared" si="10"/>
        <v>0</v>
      </c>
      <c r="L43" s="29" t="str">
        <f t="shared" si="11"/>
        <v>0</v>
      </c>
      <c r="O43" s="30"/>
      <c r="P43" s="15"/>
    </row>
    <row r="44" spans="1:18" x14ac:dyDescent="0.5">
      <c r="B44" s="121">
        <v>2362</v>
      </c>
      <c r="C44" s="122" t="s">
        <v>217</v>
      </c>
      <c r="D44" s="123"/>
      <c r="E44" s="174"/>
      <c r="F44" s="174"/>
      <c r="G44" s="174"/>
      <c r="H44" s="174"/>
      <c r="I44" s="28">
        <f t="shared" si="9"/>
        <v>0</v>
      </c>
      <c r="J44" s="175"/>
      <c r="K44" s="29" t="str">
        <f t="shared" si="10"/>
        <v>0</v>
      </c>
      <c r="L44" s="29" t="str">
        <f t="shared" si="11"/>
        <v>0</v>
      </c>
      <c r="O44" s="30" t="str">
        <f>IF(AND(OR(E44&lt;&gt;0,F44&lt;&gt;0,G44&lt;&gt;0,H44&lt;&gt;0,I44&lt;&gt;0),J44=0)=TRUE,"STORE COUNT MISSING",IF(AND(AND(E44=0,F44=0,G44=0,H44=0,I44=0),J44&lt;&gt;0)=TRUE,"STORE COUNT SHOULD BE ZERO",""))</f>
        <v/>
      </c>
      <c r="P44" s="15"/>
    </row>
    <row r="45" spans="1:18" x14ac:dyDescent="0.5">
      <c r="B45" s="21">
        <v>2360</v>
      </c>
      <c r="C45" s="7" t="s">
        <v>106</v>
      </c>
      <c r="E45" s="174"/>
      <c r="F45" s="174"/>
      <c r="G45" s="174"/>
      <c r="H45" s="174"/>
      <c r="I45" s="28">
        <f t="shared" si="9"/>
        <v>0</v>
      </c>
      <c r="J45" s="175"/>
      <c r="K45" s="29" t="str">
        <f t="shared" si="10"/>
        <v>0</v>
      </c>
      <c r="L45" s="29" t="str">
        <f t="shared" si="11"/>
        <v>0</v>
      </c>
      <c r="O45" s="30" t="str">
        <f>IF(AND(OR(E45&lt;&gt;0,F45&lt;&gt;0,G45&lt;&gt;0,H45&lt;&gt;0,I45&lt;&gt;0),J45=0)=TRUE,"STORE COUNT MISSING",IF(AND(AND(E45=0,F45=0,G45=0,H45=0,I45=0),J45&lt;&gt;0)=TRUE,"STORE COUNT SHOULD BE ZERO",""))</f>
        <v/>
      </c>
      <c r="P45" s="15"/>
    </row>
    <row r="46" spans="1:18" x14ac:dyDescent="0.5">
      <c r="B46" s="118">
        <v>2368</v>
      </c>
      <c r="C46" s="120" t="s">
        <v>176</v>
      </c>
      <c r="D46" s="119"/>
      <c r="E46" s="174"/>
      <c r="F46" s="174"/>
      <c r="G46" s="174"/>
      <c r="H46" s="174"/>
      <c r="I46" s="28">
        <f t="shared" si="9"/>
        <v>0</v>
      </c>
      <c r="J46" s="175"/>
      <c r="K46" s="29" t="str">
        <f t="shared" si="10"/>
        <v>0</v>
      </c>
      <c r="L46" s="29" t="str">
        <f t="shared" si="11"/>
        <v>0</v>
      </c>
      <c r="O46" s="30" t="str">
        <f>IF(AND(OR(E46&lt;&gt;0,F46&lt;&gt;0,G46&lt;&gt;0,H46&lt;&gt;0,I46&lt;&gt;0),J46=0)=TRUE,"STORE COUNT MISSING",IF(AND(AND(E46=0,F46=0,G46=0,H46=0,I46=0),J46&lt;&gt;0)=TRUE,"STORE COUNT SHOULD BE ZERO",""))</f>
        <v/>
      </c>
      <c r="P46" s="15"/>
    </row>
    <row r="47" spans="1:18" x14ac:dyDescent="0.5">
      <c r="B47" s="21">
        <v>2369</v>
      </c>
      <c r="C47" s="3" t="s">
        <v>207</v>
      </c>
      <c r="E47" s="42"/>
      <c r="F47" s="42"/>
      <c r="G47" s="174"/>
      <c r="H47" s="42"/>
      <c r="I47" s="28">
        <f>-G47</f>
        <v>0</v>
      </c>
      <c r="J47" s="229"/>
      <c r="K47" s="42"/>
      <c r="L47" s="42"/>
      <c r="O47" s="30" t="str">
        <f>IF(AND(G47&lt;&gt;0,J47=0)=TRUE,"STORE COUNT MISSING",IF(AND(G47=0,J47&lt;&gt;0)=TRUE,"STORE COUNT SHOULD BE ZERO",""))</f>
        <v/>
      </c>
      <c r="P47" s="15"/>
    </row>
    <row r="48" spans="1:18" x14ac:dyDescent="0.5">
      <c r="A48" s="4">
        <v>2370</v>
      </c>
      <c r="B48" s="1" t="s">
        <v>282</v>
      </c>
      <c r="E48" s="31">
        <f>E35+SUM(E37:E47)</f>
        <v>0</v>
      </c>
      <c r="F48" s="31">
        <f t="shared" ref="F48:I48" si="12">F35+SUM(F37:F47)</f>
        <v>0</v>
      </c>
      <c r="G48" s="31">
        <f t="shared" si="12"/>
        <v>0</v>
      </c>
      <c r="H48" s="31">
        <f t="shared" si="12"/>
        <v>0</v>
      </c>
      <c r="I48" s="31">
        <f t="shared" si="12"/>
        <v>0</v>
      </c>
      <c r="J48" s="110">
        <f>MAX(J35,J37:J47)</f>
        <v>0</v>
      </c>
      <c r="K48" s="34" t="str">
        <f>IF(ISERR(F48/E48),"0",F48/E48)</f>
        <v>0</v>
      </c>
      <c r="L48" s="34" t="str">
        <f>IF(ISERR(I48/E48),"0",I48/E48)</f>
        <v>0</v>
      </c>
      <c r="O48" s="30" t="str">
        <f>IF(AND(OR(E48&lt;&gt;0,F48&lt;&gt;0,G48&lt;&gt;0,H48&lt;&gt;0,I48&lt;&gt;0),J48=0)=TRUE,"STORE COUNT MISSING",IF(AND(AND(E48=0,F48=0,G48=0,H48=0,I48=0),J48&lt;&gt;0)=TRUE,"STORE COUNT SHOULD BE ZERO",""))</f>
        <v/>
      </c>
      <c r="P48" s="15"/>
    </row>
    <row r="49" spans="1:16" ht="6.75" customHeight="1" x14ac:dyDescent="0.5">
      <c r="B49" s="2"/>
      <c r="O49" s="30"/>
      <c r="P49" s="43"/>
    </row>
    <row r="50" spans="1:16" x14ac:dyDescent="0.5">
      <c r="E50" s="4">
        <v>1</v>
      </c>
      <c r="F50" s="4">
        <v>2</v>
      </c>
      <c r="G50" s="4">
        <v>3</v>
      </c>
      <c r="H50" s="4">
        <v>7</v>
      </c>
      <c r="I50" s="4">
        <v>4</v>
      </c>
      <c r="J50" s="4">
        <v>5</v>
      </c>
      <c r="K50" s="4">
        <v>6</v>
      </c>
      <c r="L50" s="4">
        <v>8</v>
      </c>
      <c r="M50" s="4">
        <v>9</v>
      </c>
      <c r="N50" s="4">
        <v>10</v>
      </c>
      <c r="O50" s="16"/>
      <c r="P50" s="43"/>
    </row>
    <row r="51" spans="1:16" x14ac:dyDescent="0.5">
      <c r="E51" s="4"/>
      <c r="F51" s="4"/>
      <c r="G51" s="4"/>
      <c r="H51" s="8" t="s">
        <v>261</v>
      </c>
      <c r="I51" s="4"/>
      <c r="J51" s="4"/>
      <c r="K51" s="8" t="s">
        <v>177</v>
      </c>
      <c r="L51" s="8" t="s">
        <v>262</v>
      </c>
      <c r="M51" s="21" t="s">
        <v>263</v>
      </c>
      <c r="N51" s="21" t="s">
        <v>263</v>
      </c>
      <c r="O51" s="16"/>
      <c r="P51" s="43"/>
    </row>
    <row r="52" spans="1:16" x14ac:dyDescent="0.5">
      <c r="A52" s="4"/>
      <c r="B52" s="4"/>
      <c r="C52" s="4"/>
      <c r="E52" s="8" t="s">
        <v>107</v>
      </c>
      <c r="F52" s="21"/>
      <c r="G52" s="8" t="s">
        <v>147</v>
      </c>
      <c r="H52" s="21" t="s">
        <v>264</v>
      </c>
      <c r="I52" s="8" t="s">
        <v>148</v>
      </c>
      <c r="J52" s="8" t="s">
        <v>121</v>
      </c>
      <c r="K52" s="44" t="s">
        <v>265</v>
      </c>
      <c r="L52" s="44" t="s">
        <v>266</v>
      </c>
      <c r="M52" s="8" t="s">
        <v>267</v>
      </c>
      <c r="N52" s="8" t="s">
        <v>268</v>
      </c>
      <c r="O52" s="16"/>
      <c r="P52" s="43"/>
    </row>
    <row r="53" spans="1:16" x14ac:dyDescent="0.5">
      <c r="A53" s="5"/>
      <c r="B53" s="5"/>
      <c r="C53" s="5"/>
      <c r="E53" s="9" t="s">
        <v>108</v>
      </c>
      <c r="F53" s="23" t="s">
        <v>151</v>
      </c>
      <c r="G53" s="9" t="s">
        <v>152</v>
      </c>
      <c r="H53" s="23" t="s">
        <v>269</v>
      </c>
      <c r="I53" s="9" t="s">
        <v>153</v>
      </c>
      <c r="J53" s="9" t="s">
        <v>283</v>
      </c>
      <c r="K53" s="9" t="s">
        <v>110</v>
      </c>
      <c r="L53" s="9" t="s">
        <v>270</v>
      </c>
      <c r="M53" s="9" t="s">
        <v>271</v>
      </c>
      <c r="N53" s="9" t="s">
        <v>272</v>
      </c>
      <c r="O53" s="16"/>
      <c r="P53" s="43"/>
    </row>
    <row r="54" spans="1:16" x14ac:dyDescent="0.5">
      <c r="A54" s="1" t="s">
        <v>156</v>
      </c>
      <c r="B54" s="1"/>
      <c r="O54" s="16"/>
      <c r="P54" s="43"/>
    </row>
    <row r="55" spans="1:16" x14ac:dyDescent="0.5">
      <c r="A55" s="27" t="s">
        <v>111</v>
      </c>
      <c r="B55" s="1"/>
      <c r="C55" s="21">
        <v>2374</v>
      </c>
      <c r="D55" s="7" t="s">
        <v>112</v>
      </c>
      <c r="E55" s="174"/>
      <c r="F55" s="174"/>
      <c r="G55" s="174"/>
      <c r="H55" s="174"/>
      <c r="I55" s="174"/>
      <c r="J55" s="28">
        <f t="shared" ref="J55:J60" si="13">F55-G55-H55+I55</f>
        <v>0</v>
      </c>
      <c r="K55" s="175">
        <f t="shared" ref="K55:K60" si="14">IF(OR(E55&lt;&gt;0,F55&lt;&gt;0,G55&lt;&gt;0,H55&lt;&gt;0,I55&lt;&gt;0),$G$3,0)</f>
        <v>0</v>
      </c>
      <c r="L55" s="174"/>
      <c r="M55" s="174"/>
      <c r="N55" s="174"/>
      <c r="O55" s="16" t="str">
        <f t="shared" ref="O55:O61" si="15">IF(AND(OR(E55&lt;&gt;0,F55&lt;&gt;0,G55&lt;&gt;0,I55&lt;&gt;0,J55&lt;&gt;0),K55=0)=TRUE,"STORE COUNT MISSING",IF(AND(AND(E55=0,F55=0,G55=0,I55=0,J55=0),K55&lt;&gt;0)=TRUE,"STORE COUNT SHOULD BE ZERO",""))</f>
        <v/>
      </c>
      <c r="P55" s="15"/>
    </row>
    <row r="56" spans="1:16" x14ac:dyDescent="0.5">
      <c r="A56" s="1"/>
      <c r="B56" s="1"/>
      <c r="C56" s="21">
        <v>2375</v>
      </c>
      <c r="D56" s="7" t="s">
        <v>113</v>
      </c>
      <c r="E56" s="174"/>
      <c r="F56" s="174"/>
      <c r="G56" s="174"/>
      <c r="H56" s="174"/>
      <c r="I56" s="174"/>
      <c r="J56" s="28">
        <f t="shared" si="13"/>
        <v>0</v>
      </c>
      <c r="K56" s="175">
        <f t="shared" si="14"/>
        <v>0</v>
      </c>
      <c r="L56" s="174"/>
      <c r="M56" s="174"/>
      <c r="N56" s="174"/>
      <c r="O56" s="16" t="str">
        <f t="shared" si="15"/>
        <v/>
      </c>
      <c r="P56" s="15"/>
    </row>
    <row r="57" spans="1:16" x14ac:dyDescent="0.5">
      <c r="A57" s="1"/>
      <c r="B57" s="1"/>
      <c r="C57" s="21">
        <v>2376</v>
      </c>
      <c r="D57" s="7" t="s">
        <v>114</v>
      </c>
      <c r="E57" s="174"/>
      <c r="F57" s="174"/>
      <c r="G57" s="174"/>
      <c r="H57" s="174"/>
      <c r="I57" s="174"/>
      <c r="J57" s="28">
        <f t="shared" si="13"/>
        <v>0</v>
      </c>
      <c r="K57" s="175">
        <f t="shared" si="14"/>
        <v>0</v>
      </c>
      <c r="L57" s="174"/>
      <c r="M57" s="174"/>
      <c r="N57" s="174"/>
      <c r="O57" s="16" t="str">
        <f t="shared" si="15"/>
        <v/>
      </c>
      <c r="P57" s="15"/>
    </row>
    <row r="58" spans="1:16" x14ac:dyDescent="0.5">
      <c r="A58" s="1"/>
      <c r="B58" s="1"/>
      <c r="C58" s="21">
        <v>2377</v>
      </c>
      <c r="D58" s="7" t="s">
        <v>115</v>
      </c>
      <c r="E58" s="174"/>
      <c r="F58" s="174"/>
      <c r="G58" s="174"/>
      <c r="H58" s="174"/>
      <c r="I58" s="174"/>
      <c r="J58" s="28">
        <f t="shared" si="13"/>
        <v>0</v>
      </c>
      <c r="K58" s="175">
        <f t="shared" si="14"/>
        <v>0</v>
      </c>
      <c r="L58" s="174"/>
      <c r="M58" s="174"/>
      <c r="N58" s="174"/>
      <c r="O58" s="16" t="str">
        <f t="shared" si="15"/>
        <v/>
      </c>
      <c r="P58" s="15"/>
    </row>
    <row r="59" spans="1:16" x14ac:dyDescent="0.5">
      <c r="A59" s="1"/>
      <c r="B59" s="1"/>
      <c r="C59" s="21">
        <v>2378</v>
      </c>
      <c r="D59" s="7" t="s">
        <v>116</v>
      </c>
      <c r="E59" s="174"/>
      <c r="F59" s="174"/>
      <c r="G59" s="174"/>
      <c r="H59" s="174"/>
      <c r="I59" s="174"/>
      <c r="J59" s="28">
        <f t="shared" si="13"/>
        <v>0</v>
      </c>
      <c r="K59" s="175">
        <f t="shared" si="14"/>
        <v>0</v>
      </c>
      <c r="L59" s="174"/>
      <c r="M59" s="174"/>
      <c r="N59" s="174"/>
      <c r="O59" s="16" t="str">
        <f t="shared" si="15"/>
        <v/>
      </c>
      <c r="P59" s="15"/>
    </row>
    <row r="60" spans="1:16" x14ac:dyDescent="0.5">
      <c r="A60" s="1"/>
      <c r="B60" s="1"/>
      <c r="C60" s="21">
        <v>2379</v>
      </c>
      <c r="D60" s="7" t="s">
        <v>117</v>
      </c>
      <c r="E60" s="174"/>
      <c r="F60" s="174"/>
      <c r="G60" s="174"/>
      <c r="H60" s="174"/>
      <c r="I60" s="174"/>
      <c r="J60" s="28">
        <f t="shared" si="13"/>
        <v>0</v>
      </c>
      <c r="K60" s="175">
        <f t="shared" si="14"/>
        <v>0</v>
      </c>
      <c r="L60" s="174"/>
      <c r="M60" s="174"/>
      <c r="N60" s="174"/>
      <c r="O60" s="16" t="str">
        <f t="shared" si="15"/>
        <v/>
      </c>
      <c r="P60" s="15"/>
    </row>
    <row r="61" spans="1:16" x14ac:dyDescent="0.5">
      <c r="B61" s="35">
        <v>2380</v>
      </c>
      <c r="C61" s="27" t="s">
        <v>237</v>
      </c>
      <c r="D61" s="27"/>
      <c r="E61" s="31">
        <f>SUM(E55:E60)</f>
        <v>0</v>
      </c>
      <c r="F61" s="31">
        <f t="shared" ref="F61:J61" si="16">SUM(F55:F60)</f>
        <v>0</v>
      </c>
      <c r="G61" s="31">
        <f t="shared" si="16"/>
        <v>0</v>
      </c>
      <c r="H61" s="31">
        <f t="shared" si="16"/>
        <v>0</v>
      </c>
      <c r="I61" s="31">
        <f t="shared" si="16"/>
        <v>0</v>
      </c>
      <c r="J61" s="31">
        <f t="shared" si="16"/>
        <v>0</v>
      </c>
      <c r="K61" s="110">
        <f>MAX(K55:K60)</f>
        <v>0</v>
      </c>
      <c r="L61" s="31">
        <f>SUM(L55:L60)</f>
        <v>0</v>
      </c>
      <c r="M61" s="31">
        <f>SUM(M55:M60)</f>
        <v>0</v>
      </c>
      <c r="N61" s="31">
        <f>SUM(N55:N60)</f>
        <v>0</v>
      </c>
      <c r="O61" s="16" t="str">
        <f t="shared" si="15"/>
        <v/>
      </c>
      <c r="P61" s="15"/>
    </row>
    <row r="62" spans="1:16" outlineLevel="1" x14ac:dyDescent="0.5">
      <c r="K62" s="114"/>
      <c r="O62" s="16"/>
      <c r="P62" s="43"/>
    </row>
    <row r="63" spans="1:16" outlineLevel="1" x14ac:dyDescent="0.5">
      <c r="A63" s="27" t="s">
        <v>221</v>
      </c>
      <c r="C63" s="121" t="s">
        <v>222</v>
      </c>
      <c r="D63" s="122" t="s">
        <v>223</v>
      </c>
      <c r="F63" s="174"/>
      <c r="G63" s="174"/>
      <c r="H63" s="174"/>
      <c r="I63" s="174"/>
      <c r="J63" s="28">
        <f t="shared" ref="J63:J70" si="17">F63-G63-H63+I63</f>
        <v>0</v>
      </c>
      <c r="K63" s="175">
        <f t="shared" ref="K63:K70" si="18">IF(OR(F63&lt;&gt;0,G63&lt;&gt;0,H63&lt;&gt;0,I63&lt;&gt;0),$G$3,0)</f>
        <v>0</v>
      </c>
      <c r="L63" s="174"/>
      <c r="M63" s="174"/>
      <c r="N63" s="174"/>
      <c r="O63" s="16" t="str">
        <f t="shared" ref="O63:O71" si="19">IF(AND(OR(E63&lt;&gt;0,F63&lt;&gt;0,G63&lt;&gt;0,I63&lt;&gt;0,J63&lt;&gt;0),K63=0)=TRUE,"STORE COUNT MISSING",IF(AND(AND(E63=0,F63=0,G63=0,I63=0,J63=0),K63&lt;&gt;0)=TRUE,"STORE COUNT SHOULD BE ZERO",""))</f>
        <v/>
      </c>
      <c r="P63" s="15"/>
    </row>
    <row r="64" spans="1:16" outlineLevel="1" x14ac:dyDescent="0.5">
      <c r="C64" s="121" t="s">
        <v>224</v>
      </c>
      <c r="D64" s="122" t="s">
        <v>225</v>
      </c>
      <c r="F64" s="174"/>
      <c r="G64" s="174"/>
      <c r="H64" s="174"/>
      <c r="I64" s="174"/>
      <c r="J64" s="28">
        <f t="shared" si="17"/>
        <v>0</v>
      </c>
      <c r="K64" s="175">
        <f t="shared" si="18"/>
        <v>0</v>
      </c>
      <c r="L64" s="174"/>
      <c r="M64" s="174"/>
      <c r="N64" s="174"/>
      <c r="O64" s="16" t="str">
        <f t="shared" si="19"/>
        <v/>
      </c>
      <c r="P64" s="15"/>
    </row>
    <row r="65" spans="1:16" outlineLevel="1" x14ac:dyDescent="0.5">
      <c r="C65" s="121" t="s">
        <v>226</v>
      </c>
      <c r="D65" s="122" t="s">
        <v>227</v>
      </c>
      <c r="F65" s="174"/>
      <c r="G65" s="174"/>
      <c r="H65" s="174"/>
      <c r="I65" s="174"/>
      <c r="J65" s="28">
        <f t="shared" si="17"/>
        <v>0</v>
      </c>
      <c r="K65" s="175">
        <f t="shared" si="18"/>
        <v>0</v>
      </c>
      <c r="L65" s="174"/>
      <c r="M65" s="174"/>
      <c r="N65" s="174"/>
      <c r="O65" s="16" t="str">
        <f t="shared" si="19"/>
        <v/>
      </c>
      <c r="P65" s="15"/>
    </row>
    <row r="66" spans="1:16" outlineLevel="1" x14ac:dyDescent="0.5">
      <c r="C66" s="121" t="s">
        <v>228</v>
      </c>
      <c r="D66" s="122" t="s">
        <v>229</v>
      </c>
      <c r="F66" s="174"/>
      <c r="G66" s="174"/>
      <c r="H66" s="174"/>
      <c r="I66" s="174"/>
      <c r="J66" s="28">
        <f t="shared" si="17"/>
        <v>0</v>
      </c>
      <c r="K66" s="175">
        <f t="shared" si="18"/>
        <v>0</v>
      </c>
      <c r="L66" s="174"/>
      <c r="M66" s="174"/>
      <c r="N66" s="174"/>
      <c r="O66" s="16" t="str">
        <f t="shared" si="19"/>
        <v/>
      </c>
      <c r="P66" s="15"/>
    </row>
    <row r="67" spans="1:16" outlineLevel="1" x14ac:dyDescent="0.5">
      <c r="C67" s="121" t="s">
        <v>230</v>
      </c>
      <c r="D67" s="122" t="s">
        <v>231</v>
      </c>
      <c r="F67" s="174"/>
      <c r="G67" s="174"/>
      <c r="H67" s="174"/>
      <c r="I67" s="174"/>
      <c r="J67" s="28">
        <f t="shared" si="17"/>
        <v>0</v>
      </c>
      <c r="K67" s="175">
        <f t="shared" si="18"/>
        <v>0</v>
      </c>
      <c r="L67" s="174"/>
      <c r="M67" s="174"/>
      <c r="N67" s="174"/>
      <c r="O67" s="16" t="str">
        <f t="shared" si="19"/>
        <v/>
      </c>
      <c r="P67" s="15"/>
    </row>
    <row r="68" spans="1:16" outlineLevel="1" x14ac:dyDescent="0.5">
      <c r="C68" s="121" t="s">
        <v>232</v>
      </c>
      <c r="D68" s="122" t="s">
        <v>233</v>
      </c>
      <c r="F68" s="174"/>
      <c r="G68" s="174"/>
      <c r="H68" s="174"/>
      <c r="I68" s="174"/>
      <c r="J68" s="28">
        <f t="shared" si="17"/>
        <v>0</v>
      </c>
      <c r="K68" s="175">
        <f t="shared" si="18"/>
        <v>0</v>
      </c>
      <c r="L68" s="174"/>
      <c r="M68" s="174"/>
      <c r="N68" s="174"/>
      <c r="O68" s="16" t="str">
        <f t="shared" si="19"/>
        <v/>
      </c>
      <c r="P68" s="15"/>
    </row>
    <row r="69" spans="1:16" outlineLevel="1" x14ac:dyDescent="0.5">
      <c r="C69" s="121" t="s">
        <v>234</v>
      </c>
      <c r="D69" s="122" t="s">
        <v>235</v>
      </c>
      <c r="F69" s="174"/>
      <c r="G69" s="174"/>
      <c r="H69" s="174"/>
      <c r="I69" s="174"/>
      <c r="J69" s="28">
        <f t="shared" si="17"/>
        <v>0</v>
      </c>
      <c r="K69" s="175">
        <f t="shared" si="18"/>
        <v>0</v>
      </c>
      <c r="L69" s="174"/>
      <c r="M69" s="174"/>
      <c r="N69" s="174"/>
      <c r="O69" s="16" t="str">
        <f t="shared" si="19"/>
        <v/>
      </c>
      <c r="P69" s="15"/>
    </row>
    <row r="70" spans="1:16" x14ac:dyDescent="0.5">
      <c r="C70" s="118">
        <v>2385</v>
      </c>
      <c r="D70" s="119" t="s">
        <v>236</v>
      </c>
      <c r="F70" s="174"/>
      <c r="G70" s="174"/>
      <c r="H70" s="174"/>
      <c r="I70" s="174"/>
      <c r="J70" s="28">
        <f t="shared" si="17"/>
        <v>0</v>
      </c>
      <c r="K70" s="175">
        <f t="shared" si="18"/>
        <v>0</v>
      </c>
      <c r="L70" s="174"/>
      <c r="M70" s="174"/>
      <c r="N70" s="174"/>
      <c r="O70" s="16" t="str">
        <f t="shared" si="19"/>
        <v/>
      </c>
      <c r="P70" s="15"/>
    </row>
    <row r="71" spans="1:16" outlineLevel="1" x14ac:dyDescent="0.5">
      <c r="B71" s="35">
        <v>2390</v>
      </c>
      <c r="C71" s="27" t="s">
        <v>238</v>
      </c>
      <c r="D71" s="27"/>
      <c r="F71" s="46">
        <f>SUM(F63:F70)</f>
        <v>0</v>
      </c>
      <c r="G71" s="46">
        <f>SUM(G63:G70)</f>
        <v>0</v>
      </c>
      <c r="H71" s="46">
        <f>SUM(H63:H70)</f>
        <v>0</v>
      </c>
      <c r="I71" s="46">
        <f>SUM(I63:I70)</f>
        <v>0</v>
      </c>
      <c r="J71" s="46">
        <f>SUM(J63:J70)</f>
        <v>0</v>
      </c>
      <c r="K71" s="115">
        <f>MAX(K63:K70)</f>
        <v>0</v>
      </c>
      <c r="L71" s="46">
        <f>SUM(L63:L70)</f>
        <v>0</v>
      </c>
      <c r="M71" s="46">
        <f>SUM(M63:M70)</f>
        <v>0</v>
      </c>
      <c r="N71" s="46">
        <f>SUM(N63:N70)</f>
        <v>0</v>
      </c>
      <c r="O71" s="16" t="str">
        <f t="shared" si="19"/>
        <v/>
      </c>
      <c r="P71" s="15"/>
    </row>
    <row r="72" spans="1:16" outlineLevel="1" x14ac:dyDescent="0.5">
      <c r="B72" s="21">
        <v>2399</v>
      </c>
      <c r="C72" s="7" t="s">
        <v>120</v>
      </c>
      <c r="D72" s="21"/>
      <c r="F72" s="174"/>
      <c r="G72" s="174"/>
      <c r="H72" s="174"/>
      <c r="I72" s="174"/>
      <c r="J72" s="28">
        <f>F72-G72-H72+I72</f>
        <v>0</v>
      </c>
      <c r="K72" s="175">
        <f>IF(OR(F72&lt;&gt;0,G72&lt;&gt;0,H72&lt;&gt;0,I72&lt;&gt;0),$G$3,0)</f>
        <v>0</v>
      </c>
      <c r="L72" s="174"/>
      <c r="M72" s="174"/>
      <c r="N72" s="174"/>
      <c r="O72" s="16" t="str">
        <f>IF(AND(OR(F72&lt;&gt;0,G72&lt;&gt;0,I72&lt;&gt;0,J72&lt;&gt;0),K72=0)=TRUE,"STORE COUNT MISSING",IF(AND(AND(F72=0,G72=0,I72=0,J72=0),K72&lt;&gt;0)=TRUE,"STORE COUNT SHOULD BE ZERO",""))</f>
        <v/>
      </c>
      <c r="P72" s="15"/>
    </row>
    <row r="73" spans="1:16" x14ac:dyDescent="0.5">
      <c r="A73" s="4">
        <v>2400</v>
      </c>
      <c r="B73" s="2" t="s">
        <v>239</v>
      </c>
      <c r="C73" s="1"/>
      <c r="D73" s="1"/>
      <c r="F73" s="46">
        <f>F61+F71+F72</f>
        <v>0</v>
      </c>
      <c r="G73" s="46">
        <f>G61+G71+G72</f>
        <v>0</v>
      </c>
      <c r="H73" s="46">
        <f>H61+H71+H72</f>
        <v>0</v>
      </c>
      <c r="I73" s="46">
        <f>I61+I71+I72</f>
        <v>0</v>
      </c>
      <c r="J73" s="46">
        <f>J61+J71+J72</f>
        <v>0</v>
      </c>
      <c r="K73" s="115">
        <f>MAX(K61,K71,K72)</f>
        <v>0</v>
      </c>
      <c r="L73" s="46">
        <f>L61+L71+L72</f>
        <v>0</v>
      </c>
      <c r="M73" s="46">
        <f>M61+M71+M72</f>
        <v>0</v>
      </c>
      <c r="N73" s="46">
        <f>N61+N71+N72</f>
        <v>0</v>
      </c>
      <c r="O73" s="16" t="str">
        <f>IF(AND(OR(E73&lt;&gt;0,F73&lt;&gt;0,G73&lt;&gt;0,I73&lt;&gt;0,J73&lt;&gt;0),K73=0)=TRUE,"STORE COUNT MISSING",IF(AND(AND(E73=0,F73=0,G73=0,I73=0,J73=0),K73&lt;&gt;0)=TRUE,"STORE COUNT SHOULD BE ZERO",""))</f>
        <v/>
      </c>
      <c r="P73" s="15"/>
    </row>
    <row r="74" spans="1:16" outlineLevel="1" x14ac:dyDescent="0.5">
      <c r="A74" s="1"/>
      <c r="B74" s="1"/>
      <c r="O74" s="16"/>
      <c r="P74" s="43"/>
    </row>
    <row r="75" spans="1:16" outlineLevel="1" x14ac:dyDescent="0.5">
      <c r="E75" s="4"/>
      <c r="F75" s="4">
        <v>2</v>
      </c>
      <c r="G75" s="4">
        <v>3</v>
      </c>
      <c r="H75" s="4">
        <v>7</v>
      </c>
      <c r="I75" s="4">
        <v>4</v>
      </c>
      <c r="J75" s="4">
        <v>5</v>
      </c>
      <c r="K75" s="4">
        <v>6</v>
      </c>
      <c r="L75" s="4">
        <v>8</v>
      </c>
      <c r="M75" s="4">
        <v>9</v>
      </c>
      <c r="N75" s="4">
        <v>10</v>
      </c>
      <c r="O75" s="16"/>
      <c r="P75" s="43"/>
    </row>
    <row r="76" spans="1:16" outlineLevel="1" x14ac:dyDescent="0.5">
      <c r="E76" s="4"/>
      <c r="F76" s="4"/>
      <c r="G76" s="4"/>
      <c r="H76" s="8" t="s">
        <v>261</v>
      </c>
      <c r="I76" s="4"/>
      <c r="J76" s="4"/>
      <c r="K76" s="8" t="s">
        <v>177</v>
      </c>
      <c r="L76" s="8" t="s">
        <v>262</v>
      </c>
      <c r="M76" s="21" t="s">
        <v>263</v>
      </c>
      <c r="N76" s="21" t="s">
        <v>263</v>
      </c>
      <c r="O76" s="16"/>
      <c r="P76" s="43"/>
    </row>
    <row r="77" spans="1:16" outlineLevel="1" x14ac:dyDescent="0.5">
      <c r="A77" s="4"/>
      <c r="B77" s="4"/>
      <c r="C77" s="4"/>
      <c r="E77" s="8"/>
      <c r="F77" s="21"/>
      <c r="G77" s="8" t="s">
        <v>147</v>
      </c>
      <c r="H77" s="21" t="s">
        <v>264</v>
      </c>
      <c r="I77" s="8" t="s">
        <v>148</v>
      </c>
      <c r="J77" s="8" t="s">
        <v>121</v>
      </c>
      <c r="K77" s="44" t="s">
        <v>265</v>
      </c>
      <c r="L77" s="44" t="s">
        <v>266</v>
      </c>
      <c r="M77" s="8" t="s">
        <v>267</v>
      </c>
      <c r="N77" s="8" t="s">
        <v>268</v>
      </c>
      <c r="O77" s="16"/>
      <c r="P77" s="43"/>
    </row>
    <row r="78" spans="1:16" outlineLevel="1" x14ac:dyDescent="0.5">
      <c r="A78" s="5"/>
      <c r="B78" s="5"/>
      <c r="C78" s="5"/>
      <c r="E78" s="9"/>
      <c r="F78" s="23" t="s">
        <v>151</v>
      </c>
      <c r="G78" s="9" t="s">
        <v>152</v>
      </c>
      <c r="H78" s="23" t="s">
        <v>269</v>
      </c>
      <c r="I78" s="9" t="s">
        <v>153</v>
      </c>
      <c r="J78" s="9" t="s">
        <v>283</v>
      </c>
      <c r="K78" s="9" t="s">
        <v>110</v>
      </c>
      <c r="L78" s="9" t="s">
        <v>270</v>
      </c>
      <c r="M78" s="9" t="s">
        <v>271</v>
      </c>
      <c r="N78" s="9" t="s">
        <v>272</v>
      </c>
      <c r="O78" s="16"/>
      <c r="P78" s="43"/>
    </row>
    <row r="79" spans="1:16" x14ac:dyDescent="0.5">
      <c r="A79" s="1"/>
      <c r="B79" s="1"/>
      <c r="O79" s="16"/>
      <c r="P79" s="43"/>
    </row>
    <row r="80" spans="1:16" outlineLevel="1" x14ac:dyDescent="0.5">
      <c r="A80" s="27" t="s">
        <v>240</v>
      </c>
      <c r="C80" s="121" t="s">
        <v>241</v>
      </c>
      <c r="D80" s="122" t="s">
        <v>242</v>
      </c>
      <c r="F80" s="174"/>
      <c r="G80" s="174"/>
      <c r="H80" s="174"/>
      <c r="I80" s="174"/>
      <c r="J80" s="28">
        <f t="shared" ref="J80:J89" si="20">F80-G80-H80+I80</f>
        <v>0</v>
      </c>
      <c r="K80" s="175"/>
      <c r="L80" s="174"/>
      <c r="M80" s="174"/>
      <c r="N80" s="174"/>
      <c r="O80" s="16" t="str">
        <f t="shared" ref="O80:O90" si="21">IF(AND(OR(F80&lt;&gt;0,G80&lt;&gt;0,I80&lt;&gt;0,J80&lt;&gt;0),K80=0)=TRUE,"STORE COUNT MISSING",IF(AND(AND(F80=0,G80=0,I80=0,J80=0),K80&lt;&gt;0)=TRUE,"STORE COUNT SHOULD BE ZERO",""))</f>
        <v/>
      </c>
      <c r="P80" s="15"/>
    </row>
    <row r="81" spans="1:16" outlineLevel="1" x14ac:dyDescent="0.5">
      <c r="C81" s="121" t="s">
        <v>243</v>
      </c>
      <c r="D81" s="122" t="s">
        <v>112</v>
      </c>
      <c r="F81" s="174"/>
      <c r="G81" s="174"/>
      <c r="H81" s="174"/>
      <c r="I81" s="174"/>
      <c r="J81" s="28">
        <f t="shared" si="20"/>
        <v>0</v>
      </c>
      <c r="K81" s="175"/>
      <c r="L81" s="174"/>
      <c r="M81" s="174"/>
      <c r="N81" s="174"/>
      <c r="O81" s="16" t="str">
        <f t="shared" si="21"/>
        <v/>
      </c>
      <c r="P81" s="15"/>
    </row>
    <row r="82" spans="1:16" outlineLevel="1" x14ac:dyDescent="0.5">
      <c r="C82" s="121" t="s">
        <v>244</v>
      </c>
      <c r="D82" s="122" t="s">
        <v>245</v>
      </c>
      <c r="F82" s="174"/>
      <c r="G82" s="174"/>
      <c r="H82" s="174"/>
      <c r="I82" s="174"/>
      <c r="J82" s="28">
        <f t="shared" si="20"/>
        <v>0</v>
      </c>
      <c r="K82" s="175"/>
      <c r="L82" s="174"/>
      <c r="M82" s="174"/>
      <c r="N82" s="174"/>
      <c r="O82" s="16" t="str">
        <f t="shared" si="21"/>
        <v/>
      </c>
      <c r="P82" s="15"/>
    </row>
    <row r="83" spans="1:16" outlineLevel="1" x14ac:dyDescent="0.5">
      <c r="C83" s="121" t="s">
        <v>246</v>
      </c>
      <c r="D83" s="122" t="s">
        <v>247</v>
      </c>
      <c r="F83" s="174"/>
      <c r="G83" s="174"/>
      <c r="H83" s="174"/>
      <c r="I83" s="174"/>
      <c r="J83" s="28">
        <f t="shared" si="20"/>
        <v>0</v>
      </c>
      <c r="K83" s="175"/>
      <c r="L83" s="174"/>
      <c r="M83" s="174"/>
      <c r="N83" s="174"/>
      <c r="O83" s="16" t="str">
        <f t="shared" si="21"/>
        <v/>
      </c>
      <c r="P83" s="15"/>
    </row>
    <row r="84" spans="1:16" outlineLevel="1" x14ac:dyDescent="0.5">
      <c r="C84" s="121" t="s">
        <v>248</v>
      </c>
      <c r="D84" s="122" t="s">
        <v>249</v>
      </c>
      <c r="F84" s="174"/>
      <c r="G84" s="174"/>
      <c r="H84" s="174"/>
      <c r="I84" s="174"/>
      <c r="J84" s="28">
        <f t="shared" si="20"/>
        <v>0</v>
      </c>
      <c r="K84" s="175"/>
      <c r="L84" s="174"/>
      <c r="M84" s="174"/>
      <c r="N84" s="174"/>
      <c r="O84" s="16" t="str">
        <f t="shared" si="21"/>
        <v/>
      </c>
      <c r="P84" s="15"/>
    </row>
    <row r="85" spans="1:16" outlineLevel="1" x14ac:dyDescent="0.5">
      <c r="C85" s="121" t="s">
        <v>250</v>
      </c>
      <c r="D85" s="122" t="s">
        <v>251</v>
      </c>
      <c r="F85" s="174"/>
      <c r="G85" s="174"/>
      <c r="H85" s="174"/>
      <c r="I85" s="174"/>
      <c r="J85" s="28">
        <f t="shared" si="20"/>
        <v>0</v>
      </c>
      <c r="K85" s="175"/>
      <c r="L85" s="174"/>
      <c r="M85" s="174"/>
      <c r="N85" s="174"/>
      <c r="O85" s="16" t="str">
        <f t="shared" si="21"/>
        <v/>
      </c>
      <c r="P85" s="15"/>
    </row>
    <row r="86" spans="1:16" outlineLevel="1" x14ac:dyDescent="0.5">
      <c r="C86" s="121" t="s">
        <v>252</v>
      </c>
      <c r="D86" s="122" t="s">
        <v>253</v>
      </c>
      <c r="F86" s="174"/>
      <c r="G86" s="174"/>
      <c r="H86" s="174"/>
      <c r="I86" s="174"/>
      <c r="J86" s="28">
        <f t="shared" si="20"/>
        <v>0</v>
      </c>
      <c r="K86" s="175"/>
      <c r="L86" s="174"/>
      <c r="M86" s="174"/>
      <c r="N86" s="174"/>
      <c r="O86" s="16" t="str">
        <f t="shared" si="21"/>
        <v/>
      </c>
      <c r="P86" s="15"/>
    </row>
    <row r="87" spans="1:16" outlineLevel="1" x14ac:dyDescent="0.5">
      <c r="C87" s="121" t="s">
        <v>254</v>
      </c>
      <c r="D87" s="122" t="s">
        <v>255</v>
      </c>
      <c r="F87" s="174"/>
      <c r="G87" s="174"/>
      <c r="H87" s="174"/>
      <c r="I87" s="174"/>
      <c r="J87" s="28">
        <f t="shared" si="20"/>
        <v>0</v>
      </c>
      <c r="K87" s="175"/>
      <c r="L87" s="174"/>
      <c r="M87" s="174"/>
      <c r="N87" s="174"/>
      <c r="O87" s="16" t="str">
        <f t="shared" si="21"/>
        <v/>
      </c>
      <c r="P87" s="15"/>
    </row>
    <row r="88" spans="1:16" outlineLevel="1" x14ac:dyDescent="0.5">
      <c r="C88" s="121" t="s">
        <v>256</v>
      </c>
      <c r="D88" s="122" t="s">
        <v>257</v>
      </c>
      <c r="F88" s="174"/>
      <c r="G88" s="174"/>
      <c r="H88" s="174"/>
      <c r="I88" s="174"/>
      <c r="J88" s="28">
        <f t="shared" si="20"/>
        <v>0</v>
      </c>
      <c r="K88" s="175"/>
      <c r="L88" s="174"/>
      <c r="M88" s="174"/>
      <c r="N88" s="174"/>
      <c r="O88" s="16" t="str">
        <f t="shared" si="21"/>
        <v/>
      </c>
      <c r="P88" s="15"/>
    </row>
    <row r="89" spans="1:16" x14ac:dyDescent="0.5">
      <c r="C89" s="118" t="s">
        <v>258</v>
      </c>
      <c r="D89" s="119" t="s">
        <v>259</v>
      </c>
      <c r="F89" s="174"/>
      <c r="G89" s="174"/>
      <c r="H89" s="174"/>
      <c r="I89" s="174"/>
      <c r="J89" s="28">
        <f t="shared" si="20"/>
        <v>0</v>
      </c>
      <c r="K89" s="175"/>
      <c r="L89" s="174"/>
      <c r="M89" s="174"/>
      <c r="N89" s="174"/>
      <c r="O89" s="16" t="str">
        <f t="shared" si="21"/>
        <v/>
      </c>
      <c r="P89" s="15"/>
    </row>
    <row r="90" spans="1:16" outlineLevel="1" x14ac:dyDescent="0.5">
      <c r="B90" s="35">
        <v>2410</v>
      </c>
      <c r="C90" s="27" t="s">
        <v>260</v>
      </c>
      <c r="F90" s="46">
        <f>SUM(F80:F89)</f>
        <v>0</v>
      </c>
      <c r="G90" s="46">
        <f>SUM(G80:G89)</f>
        <v>0</v>
      </c>
      <c r="H90" s="46">
        <f>SUM(H80:H89)</f>
        <v>0</v>
      </c>
      <c r="I90" s="46">
        <f>SUM(I80:I89)</f>
        <v>0</v>
      </c>
      <c r="J90" s="46">
        <f>SUM(J80:J89)</f>
        <v>0</v>
      </c>
      <c r="K90" s="115">
        <f>MAX(K80:K89)</f>
        <v>0</v>
      </c>
      <c r="L90" s="46">
        <f>SUM(L80:L89)</f>
        <v>0</v>
      </c>
      <c r="M90" s="46">
        <f>SUM(M80:M89)</f>
        <v>0</v>
      </c>
      <c r="N90" s="46">
        <f>SUM(N80:N89)</f>
        <v>0</v>
      </c>
      <c r="O90" s="16" t="str">
        <f t="shared" si="21"/>
        <v/>
      </c>
      <c r="P90" s="15"/>
    </row>
    <row r="91" spans="1:16" outlineLevel="1" x14ac:dyDescent="0.5">
      <c r="J91" s="3"/>
      <c r="K91" s="114"/>
      <c r="O91" s="16"/>
      <c r="P91" s="43"/>
    </row>
    <row r="92" spans="1:16" outlineLevel="1" x14ac:dyDescent="0.5">
      <c r="A92" s="27" t="s">
        <v>284</v>
      </c>
      <c r="C92" s="121" t="s">
        <v>285</v>
      </c>
      <c r="D92" s="122" t="s">
        <v>286</v>
      </c>
      <c r="F92" s="174"/>
      <c r="G92" s="174"/>
      <c r="H92" s="174"/>
      <c r="I92" s="174"/>
      <c r="J92" s="28">
        <f t="shared" ref="J92:J97" si="22">F92-G92-H92+I92</f>
        <v>0</v>
      </c>
      <c r="K92" s="175"/>
      <c r="L92" s="174"/>
      <c r="M92" s="174"/>
      <c r="N92" s="174"/>
      <c r="O92" s="16" t="str">
        <f t="shared" ref="O92:O98" si="23">IF(AND(OR(F92&lt;&gt;0,G92&lt;&gt;0,I92&lt;&gt;0,J92&lt;&gt;0),K92=0)=TRUE,"STORE COUNT MISSING",IF(AND(AND(F92=0,G92=0,I92=0,J92=0),K92&lt;&gt;0)=TRUE,"STORE COUNT SHOULD BE ZERO",""))</f>
        <v/>
      </c>
      <c r="P92" s="15"/>
    </row>
    <row r="93" spans="1:16" outlineLevel="1" x14ac:dyDescent="0.5">
      <c r="C93" s="121" t="s">
        <v>287</v>
      </c>
      <c r="D93" s="122" t="s">
        <v>288</v>
      </c>
      <c r="F93" s="174"/>
      <c r="G93" s="174"/>
      <c r="H93" s="174"/>
      <c r="I93" s="174"/>
      <c r="J93" s="28">
        <f t="shared" si="22"/>
        <v>0</v>
      </c>
      <c r="K93" s="175"/>
      <c r="L93" s="174"/>
      <c r="M93" s="174"/>
      <c r="N93" s="174"/>
      <c r="O93" s="16" t="str">
        <f t="shared" si="23"/>
        <v/>
      </c>
      <c r="P93" s="15"/>
    </row>
    <row r="94" spans="1:16" outlineLevel="1" x14ac:dyDescent="0.5">
      <c r="C94" s="121" t="s">
        <v>289</v>
      </c>
      <c r="D94" s="122" t="s">
        <v>290</v>
      </c>
      <c r="F94" s="174"/>
      <c r="G94" s="174"/>
      <c r="H94" s="174"/>
      <c r="I94" s="174"/>
      <c r="J94" s="28">
        <f t="shared" si="22"/>
        <v>0</v>
      </c>
      <c r="K94" s="175"/>
      <c r="L94" s="174"/>
      <c r="M94" s="174"/>
      <c r="N94" s="174"/>
      <c r="O94" s="16" t="str">
        <f t="shared" si="23"/>
        <v/>
      </c>
      <c r="P94" s="15"/>
    </row>
    <row r="95" spans="1:16" outlineLevel="1" x14ac:dyDescent="0.5">
      <c r="C95" s="121" t="s">
        <v>291</v>
      </c>
      <c r="D95" s="122" t="s">
        <v>292</v>
      </c>
      <c r="F95" s="174"/>
      <c r="G95" s="174"/>
      <c r="H95" s="174"/>
      <c r="I95" s="174"/>
      <c r="J95" s="28">
        <f t="shared" si="22"/>
        <v>0</v>
      </c>
      <c r="K95" s="175"/>
      <c r="L95" s="174"/>
      <c r="M95" s="174"/>
      <c r="N95" s="174"/>
      <c r="O95" s="16" t="str">
        <f t="shared" si="23"/>
        <v/>
      </c>
      <c r="P95" s="15"/>
    </row>
    <row r="96" spans="1:16" outlineLevel="1" x14ac:dyDescent="0.5">
      <c r="C96" s="121" t="s">
        <v>293</v>
      </c>
      <c r="D96" s="122" t="s">
        <v>294</v>
      </c>
      <c r="F96" s="174"/>
      <c r="G96" s="174"/>
      <c r="H96" s="174"/>
      <c r="I96" s="174"/>
      <c r="J96" s="28">
        <f t="shared" si="22"/>
        <v>0</v>
      </c>
      <c r="K96" s="175"/>
      <c r="L96" s="174"/>
      <c r="M96" s="174"/>
      <c r="N96" s="174"/>
      <c r="O96" s="16" t="str">
        <f t="shared" si="23"/>
        <v/>
      </c>
      <c r="P96" s="15"/>
    </row>
    <row r="97" spans="1:16" x14ac:dyDescent="0.5">
      <c r="C97" s="118" t="s">
        <v>295</v>
      </c>
      <c r="D97" s="119" t="s">
        <v>296</v>
      </c>
      <c r="F97" s="174"/>
      <c r="G97" s="174"/>
      <c r="H97" s="174"/>
      <c r="I97" s="174"/>
      <c r="J97" s="28">
        <f t="shared" si="22"/>
        <v>0</v>
      </c>
      <c r="K97" s="175"/>
      <c r="L97" s="174"/>
      <c r="M97" s="174"/>
      <c r="N97" s="174"/>
      <c r="O97" s="16" t="str">
        <f t="shared" si="23"/>
        <v/>
      </c>
      <c r="P97" s="15"/>
    </row>
    <row r="98" spans="1:16" outlineLevel="1" x14ac:dyDescent="0.5">
      <c r="B98" s="35">
        <v>2420</v>
      </c>
      <c r="C98" s="27" t="s">
        <v>297</v>
      </c>
      <c r="F98" s="46">
        <f>SUM(F92:F97)</f>
        <v>0</v>
      </c>
      <c r="G98" s="46">
        <f>SUM(G92:G97)</f>
        <v>0</v>
      </c>
      <c r="H98" s="46">
        <f>SUM(H92:H97)</f>
        <v>0</v>
      </c>
      <c r="I98" s="46">
        <f>SUM(I92:I97)</f>
        <v>0</v>
      </c>
      <c r="J98" s="46">
        <f>SUM(J92:J97)</f>
        <v>0</v>
      </c>
      <c r="K98" s="115">
        <f>MAX(K92:K97)</f>
        <v>0</v>
      </c>
      <c r="L98" s="46">
        <f>SUM(L92:L97)</f>
        <v>0</v>
      </c>
      <c r="M98" s="46">
        <f>SUM(M92:M97)</f>
        <v>0</v>
      </c>
      <c r="N98" s="46">
        <f>SUM(N92:N97)</f>
        <v>0</v>
      </c>
      <c r="O98" s="16" t="str">
        <f t="shared" si="23"/>
        <v/>
      </c>
      <c r="P98" s="15"/>
    </row>
    <row r="99" spans="1:16" outlineLevel="1" x14ac:dyDescent="0.5">
      <c r="B99" s="35"/>
      <c r="C99" s="27"/>
      <c r="F99" s="48"/>
      <c r="G99" s="48"/>
      <c r="H99" s="48"/>
      <c r="I99" s="48"/>
      <c r="J99" s="28"/>
      <c r="K99" s="116"/>
      <c r="L99" s="48"/>
      <c r="M99" s="48"/>
      <c r="N99" s="48"/>
      <c r="O99" s="16"/>
      <c r="P99" s="15"/>
    </row>
    <row r="100" spans="1:16" outlineLevel="1" x14ac:dyDescent="0.5">
      <c r="A100" s="27" t="s">
        <v>298</v>
      </c>
      <c r="C100" s="121" t="s">
        <v>299</v>
      </c>
      <c r="D100" s="122" t="s">
        <v>300</v>
      </c>
      <c r="F100" s="174"/>
      <c r="G100" s="174"/>
      <c r="H100" s="174"/>
      <c r="I100" s="174"/>
      <c r="J100" s="28">
        <f t="shared" ref="J100:J105" si="24">F100-G100-H100+I100</f>
        <v>0</v>
      </c>
      <c r="K100" s="175"/>
      <c r="L100" s="174"/>
      <c r="M100" s="174"/>
      <c r="N100" s="174"/>
      <c r="O100" s="16" t="str">
        <f t="shared" ref="O100:O108" si="25">IF(AND(OR(F100&lt;&gt;0,G100&lt;&gt;0,I100&lt;&gt;0,J100&lt;&gt;0),K100=0)=TRUE,"STORE COUNT MISSING",IF(AND(AND(F100=0,G100=0,I100=0,J100=0),K100&lt;&gt;0)=TRUE,"STORE COUNT SHOULD BE ZERO",""))</f>
        <v/>
      </c>
      <c r="P100" s="15"/>
    </row>
    <row r="101" spans="1:16" outlineLevel="1" x14ac:dyDescent="0.5">
      <c r="C101" s="121" t="s">
        <v>301</v>
      </c>
      <c r="D101" s="122" t="s">
        <v>302</v>
      </c>
      <c r="F101" s="174"/>
      <c r="G101" s="174"/>
      <c r="H101" s="174"/>
      <c r="I101" s="174"/>
      <c r="J101" s="28">
        <f t="shared" si="24"/>
        <v>0</v>
      </c>
      <c r="K101" s="175"/>
      <c r="L101" s="174"/>
      <c r="M101" s="174"/>
      <c r="N101" s="174"/>
      <c r="O101" s="16" t="str">
        <f t="shared" si="25"/>
        <v/>
      </c>
      <c r="P101" s="15"/>
    </row>
    <row r="102" spans="1:16" outlineLevel="1" x14ac:dyDescent="0.5">
      <c r="C102" s="121" t="s">
        <v>303</v>
      </c>
      <c r="D102" s="122" t="s">
        <v>304</v>
      </c>
      <c r="F102" s="174"/>
      <c r="G102" s="174"/>
      <c r="H102" s="174"/>
      <c r="I102" s="174"/>
      <c r="J102" s="28">
        <f t="shared" si="24"/>
        <v>0</v>
      </c>
      <c r="K102" s="175"/>
      <c r="L102" s="174"/>
      <c r="M102" s="174"/>
      <c r="N102" s="174"/>
      <c r="O102" s="16" t="str">
        <f t="shared" si="25"/>
        <v/>
      </c>
      <c r="P102" s="15"/>
    </row>
    <row r="103" spans="1:16" outlineLevel="1" x14ac:dyDescent="0.5">
      <c r="C103" s="121" t="s">
        <v>305</v>
      </c>
      <c r="D103" s="122" t="s">
        <v>306</v>
      </c>
      <c r="F103" s="174"/>
      <c r="G103" s="174"/>
      <c r="H103" s="174"/>
      <c r="I103" s="174"/>
      <c r="J103" s="28">
        <f t="shared" si="24"/>
        <v>0</v>
      </c>
      <c r="K103" s="175"/>
      <c r="L103" s="174"/>
      <c r="M103" s="174"/>
      <c r="N103" s="174"/>
      <c r="O103" s="16" t="str">
        <f t="shared" si="25"/>
        <v/>
      </c>
      <c r="P103" s="15"/>
    </row>
    <row r="104" spans="1:16" outlineLevel="1" x14ac:dyDescent="0.5">
      <c r="C104" s="121" t="s">
        <v>307</v>
      </c>
      <c r="D104" s="122" t="s">
        <v>308</v>
      </c>
      <c r="F104" s="174"/>
      <c r="G104" s="174"/>
      <c r="H104" s="174"/>
      <c r="I104" s="174"/>
      <c r="J104" s="28">
        <f t="shared" si="24"/>
        <v>0</v>
      </c>
      <c r="K104" s="175"/>
      <c r="L104" s="174"/>
      <c r="M104" s="174"/>
      <c r="N104" s="174"/>
      <c r="O104" s="16" t="str">
        <f t="shared" si="25"/>
        <v/>
      </c>
      <c r="P104" s="15"/>
    </row>
    <row r="105" spans="1:16" x14ac:dyDescent="0.5">
      <c r="C105" s="118" t="s">
        <v>309</v>
      </c>
      <c r="D105" s="119" t="s">
        <v>310</v>
      </c>
      <c r="F105" s="174"/>
      <c r="G105" s="174"/>
      <c r="H105" s="174"/>
      <c r="I105" s="174"/>
      <c r="J105" s="28">
        <f t="shared" si="24"/>
        <v>0</v>
      </c>
      <c r="K105" s="175"/>
      <c r="L105" s="174"/>
      <c r="M105" s="174"/>
      <c r="N105" s="174"/>
      <c r="O105" s="16" t="str">
        <f t="shared" si="25"/>
        <v/>
      </c>
      <c r="P105" s="15"/>
    </row>
    <row r="106" spans="1:16" outlineLevel="1" x14ac:dyDescent="0.5">
      <c r="B106" s="35">
        <v>2430</v>
      </c>
      <c r="C106" s="27" t="s">
        <v>311</v>
      </c>
      <c r="F106" s="46">
        <f>SUM(F100:F105)</f>
        <v>0</v>
      </c>
      <c r="G106" s="46">
        <f>SUM(G100:G105)</f>
        <v>0</v>
      </c>
      <c r="H106" s="46">
        <f>SUM(H100:H105)</f>
        <v>0</v>
      </c>
      <c r="I106" s="46">
        <f>SUM(I100:I105)</f>
        <v>0</v>
      </c>
      <c r="J106" s="46">
        <f>SUM(J100:J105)</f>
        <v>0</v>
      </c>
      <c r="K106" s="115">
        <f>MAX(K100:K105)</f>
        <v>0</v>
      </c>
      <c r="L106" s="46">
        <f>SUM(L100:L105)</f>
        <v>0</v>
      </c>
      <c r="M106" s="46">
        <f>SUM(M100:M105)</f>
        <v>0</v>
      </c>
      <c r="N106" s="46">
        <f>SUM(N100:N105)</f>
        <v>0</v>
      </c>
      <c r="O106" s="16" t="str">
        <f t="shared" si="25"/>
        <v/>
      </c>
      <c r="P106" s="15"/>
    </row>
    <row r="107" spans="1:16" ht="14.25" customHeight="1" outlineLevel="1" x14ac:dyDescent="0.5">
      <c r="B107" s="21">
        <v>2439</v>
      </c>
      <c r="C107" s="7" t="s">
        <v>118</v>
      </c>
      <c r="D107" s="21"/>
      <c r="F107" s="174"/>
      <c r="G107" s="174"/>
      <c r="H107" s="174"/>
      <c r="I107" s="174"/>
      <c r="J107" s="28">
        <f>F107-G107-H107+I107</f>
        <v>0</v>
      </c>
      <c r="K107" s="175"/>
      <c r="L107" s="174"/>
      <c r="M107" s="174"/>
      <c r="N107" s="174"/>
      <c r="O107" s="16" t="str">
        <f t="shared" si="25"/>
        <v/>
      </c>
      <c r="P107" s="15"/>
    </row>
    <row r="108" spans="1:16" x14ac:dyDescent="0.5">
      <c r="A108" s="4">
        <v>2440</v>
      </c>
      <c r="B108" s="2" t="s">
        <v>312</v>
      </c>
      <c r="C108" s="1"/>
      <c r="D108" s="1"/>
      <c r="F108" s="46">
        <f>F90+F98+SUM(F106:F107)</f>
        <v>0</v>
      </c>
      <c r="G108" s="46">
        <f t="shared" ref="G108:J108" si="26">G90+G98+SUM(G106:G107)</f>
        <v>0</v>
      </c>
      <c r="H108" s="46">
        <f t="shared" si="26"/>
        <v>0</v>
      </c>
      <c r="I108" s="46">
        <f t="shared" si="26"/>
        <v>0</v>
      </c>
      <c r="J108" s="46">
        <f t="shared" si="26"/>
        <v>0</v>
      </c>
      <c r="K108" s="47">
        <f>MAX(K90,K98,K106,K107)</f>
        <v>0</v>
      </c>
      <c r="L108" s="46">
        <f t="shared" ref="L108" si="27">L90+L98+SUM(L106:L107)</f>
        <v>0</v>
      </c>
      <c r="M108" s="46">
        <f t="shared" ref="M108" si="28">M90+M98+SUM(M106:M107)</f>
        <v>0</v>
      </c>
      <c r="N108" s="46">
        <f t="shared" ref="N108" si="29">N90+N98+SUM(N106:N107)</f>
        <v>0</v>
      </c>
      <c r="O108" s="16" t="str">
        <f t="shared" si="25"/>
        <v/>
      </c>
      <c r="P108" s="15"/>
    </row>
    <row r="109" spans="1:16" x14ac:dyDescent="0.5">
      <c r="A109" s="4"/>
      <c r="B109" s="2"/>
      <c r="C109" s="1"/>
      <c r="D109" s="1"/>
      <c r="F109" s="48"/>
      <c r="G109" s="48"/>
      <c r="H109" s="49"/>
      <c r="I109" s="48"/>
      <c r="J109" s="48"/>
      <c r="K109" s="116"/>
      <c r="L109" s="49"/>
      <c r="O109" s="16"/>
      <c r="P109" s="43"/>
    </row>
    <row r="110" spans="1:16" outlineLevel="1" x14ac:dyDescent="0.5">
      <c r="A110" s="27" t="s">
        <v>313</v>
      </c>
      <c r="B110" s="121" t="s">
        <v>619</v>
      </c>
      <c r="C110" s="122" t="s">
        <v>618</v>
      </c>
      <c r="D110" s="123"/>
      <c r="F110" s="174"/>
      <c r="G110" s="174"/>
      <c r="H110" s="174"/>
      <c r="I110" s="174"/>
      <c r="J110" s="28">
        <f t="shared" ref="J110:J118" si="30">F110-G110-H110+I110</f>
        <v>0</v>
      </c>
      <c r="K110" s="175">
        <f t="shared" ref="K110:K118" si="31">IF(OR(F110&lt;&gt;0,G110&lt;&gt;0,H110&lt;&gt;0,I110&lt;&gt;0),$G$3,0)</f>
        <v>0</v>
      </c>
      <c r="L110" s="174"/>
      <c r="M110" s="174"/>
      <c r="N110" s="174"/>
      <c r="O110" s="16"/>
      <c r="P110" s="43"/>
    </row>
    <row r="111" spans="1:16" outlineLevel="1" x14ac:dyDescent="0.5">
      <c r="B111" s="121" t="s">
        <v>314</v>
      </c>
      <c r="C111" s="122" t="s">
        <v>315</v>
      </c>
      <c r="D111" s="123"/>
      <c r="F111" s="174"/>
      <c r="G111" s="174"/>
      <c r="H111" s="174"/>
      <c r="I111" s="174"/>
      <c r="J111" s="28">
        <f t="shared" si="30"/>
        <v>0</v>
      </c>
      <c r="K111" s="175">
        <f t="shared" si="31"/>
        <v>0</v>
      </c>
      <c r="L111" s="174"/>
      <c r="M111" s="174"/>
      <c r="N111" s="174"/>
      <c r="O111" s="16" t="str">
        <f t="shared" ref="O111:O119" si="32">IF(AND(OR(F111&lt;&gt;0,G111&lt;&gt;0,I111&lt;&gt;0,J111&lt;&gt;0),K111=0)=TRUE,"STORE COUNT MISSING",IF(AND(AND(F111=0,G111=0,I111=0,J111=0),K111&lt;&gt;0)=TRUE,"STORE COUNT SHOULD BE ZERO",""))</f>
        <v/>
      </c>
      <c r="P111" s="15"/>
    </row>
    <row r="112" spans="1:16" outlineLevel="1" x14ac:dyDescent="0.5">
      <c r="A112" s="4"/>
      <c r="B112" s="121" t="s">
        <v>316</v>
      </c>
      <c r="C112" s="122" t="s">
        <v>317</v>
      </c>
      <c r="D112" s="123"/>
      <c r="F112" s="174"/>
      <c r="G112" s="174"/>
      <c r="H112" s="174"/>
      <c r="I112" s="174"/>
      <c r="J112" s="28">
        <f t="shared" si="30"/>
        <v>0</v>
      </c>
      <c r="K112" s="175">
        <f t="shared" si="31"/>
        <v>0</v>
      </c>
      <c r="L112" s="174"/>
      <c r="M112" s="174"/>
      <c r="N112" s="174"/>
      <c r="O112" s="16" t="str">
        <f t="shared" si="32"/>
        <v/>
      </c>
      <c r="P112" s="15"/>
    </row>
    <row r="113" spans="1:16" outlineLevel="1" x14ac:dyDescent="0.5">
      <c r="A113" s="4"/>
      <c r="B113" s="121" t="s">
        <v>318</v>
      </c>
      <c r="C113" s="122" t="s">
        <v>319</v>
      </c>
      <c r="D113" s="123"/>
      <c r="F113" s="174"/>
      <c r="G113" s="174"/>
      <c r="H113" s="174"/>
      <c r="I113" s="174"/>
      <c r="J113" s="28">
        <f t="shared" si="30"/>
        <v>0</v>
      </c>
      <c r="K113" s="175">
        <f t="shared" si="31"/>
        <v>0</v>
      </c>
      <c r="L113" s="174"/>
      <c r="M113" s="174"/>
      <c r="N113" s="174"/>
      <c r="O113" s="16" t="str">
        <f t="shared" si="32"/>
        <v/>
      </c>
      <c r="P113" s="15"/>
    </row>
    <row r="114" spans="1:16" outlineLevel="1" x14ac:dyDescent="0.5">
      <c r="A114" s="4"/>
      <c r="B114" s="121" t="s">
        <v>320</v>
      </c>
      <c r="C114" s="122" t="s">
        <v>321</v>
      </c>
      <c r="D114" s="123"/>
      <c r="F114" s="174"/>
      <c r="G114" s="174"/>
      <c r="H114" s="174"/>
      <c r="I114" s="174"/>
      <c r="J114" s="28">
        <f t="shared" si="30"/>
        <v>0</v>
      </c>
      <c r="K114" s="175">
        <f t="shared" si="31"/>
        <v>0</v>
      </c>
      <c r="L114" s="174"/>
      <c r="M114" s="174"/>
      <c r="N114" s="174"/>
      <c r="O114" s="16" t="str">
        <f t="shared" si="32"/>
        <v/>
      </c>
      <c r="P114" s="15"/>
    </row>
    <row r="115" spans="1:16" outlineLevel="1" x14ac:dyDescent="0.5">
      <c r="A115" s="4"/>
      <c r="B115" s="121" t="s">
        <v>322</v>
      </c>
      <c r="C115" s="122" t="s">
        <v>323</v>
      </c>
      <c r="D115" s="123"/>
      <c r="F115" s="174"/>
      <c r="G115" s="174"/>
      <c r="H115" s="174"/>
      <c r="I115" s="174"/>
      <c r="J115" s="28">
        <f t="shared" si="30"/>
        <v>0</v>
      </c>
      <c r="K115" s="175">
        <f t="shared" si="31"/>
        <v>0</v>
      </c>
      <c r="L115" s="174"/>
      <c r="M115" s="174"/>
      <c r="N115" s="174"/>
      <c r="O115" s="16" t="str">
        <f t="shared" si="32"/>
        <v/>
      </c>
      <c r="P115" s="15"/>
    </row>
    <row r="116" spans="1:16" outlineLevel="1" x14ac:dyDescent="0.5">
      <c r="A116" s="4"/>
      <c r="B116" s="121" t="s">
        <v>324</v>
      </c>
      <c r="C116" s="122" t="s">
        <v>325</v>
      </c>
      <c r="D116" s="123"/>
      <c r="F116" s="174"/>
      <c r="G116" s="174"/>
      <c r="H116" s="174"/>
      <c r="I116" s="174"/>
      <c r="J116" s="28">
        <f t="shared" si="30"/>
        <v>0</v>
      </c>
      <c r="K116" s="175">
        <f t="shared" si="31"/>
        <v>0</v>
      </c>
      <c r="L116" s="174"/>
      <c r="M116" s="174"/>
      <c r="N116" s="174"/>
      <c r="O116" s="16" t="str">
        <f t="shared" si="32"/>
        <v/>
      </c>
      <c r="P116" s="15"/>
    </row>
    <row r="117" spans="1:16" outlineLevel="1" x14ac:dyDescent="0.5">
      <c r="A117" s="4"/>
      <c r="B117" s="121" t="s">
        <v>326</v>
      </c>
      <c r="C117" s="122" t="s">
        <v>327</v>
      </c>
      <c r="D117" s="123"/>
      <c r="F117" s="174"/>
      <c r="G117" s="174"/>
      <c r="H117" s="174"/>
      <c r="I117" s="174"/>
      <c r="J117" s="28">
        <f t="shared" si="30"/>
        <v>0</v>
      </c>
      <c r="K117" s="175">
        <f t="shared" si="31"/>
        <v>0</v>
      </c>
      <c r="L117" s="174"/>
      <c r="M117" s="174"/>
      <c r="N117" s="174"/>
      <c r="O117" s="16" t="str">
        <f t="shared" si="32"/>
        <v/>
      </c>
      <c r="P117" s="15"/>
    </row>
    <row r="118" spans="1:16" x14ac:dyDescent="0.5">
      <c r="A118" s="4"/>
      <c r="B118" s="118">
        <v>2445</v>
      </c>
      <c r="C118" s="119" t="s">
        <v>328</v>
      </c>
      <c r="D118" s="118"/>
      <c r="F118" s="174"/>
      <c r="G118" s="174"/>
      <c r="H118" s="174"/>
      <c r="I118" s="174"/>
      <c r="J118" s="28">
        <f t="shared" si="30"/>
        <v>0</v>
      </c>
      <c r="K118" s="175">
        <f t="shared" si="31"/>
        <v>0</v>
      </c>
      <c r="L118" s="174"/>
      <c r="M118" s="174"/>
      <c r="N118" s="174"/>
      <c r="O118" s="16" t="str">
        <f t="shared" si="32"/>
        <v/>
      </c>
      <c r="P118" s="15"/>
    </row>
    <row r="119" spans="1:16" x14ac:dyDescent="0.5">
      <c r="A119" s="4">
        <v>2450</v>
      </c>
      <c r="B119" s="2" t="s">
        <v>329</v>
      </c>
      <c r="C119" s="1"/>
      <c r="D119" s="1"/>
      <c r="F119" s="46">
        <f>SUM(F110:F118)</f>
        <v>0</v>
      </c>
      <c r="G119" s="46">
        <f>SUM(G110:G118)</f>
        <v>0</v>
      </c>
      <c r="H119" s="46">
        <f>SUM(H110:H118)</f>
        <v>0</v>
      </c>
      <c r="I119" s="46">
        <f>SUM(I110:I118)</f>
        <v>0</v>
      </c>
      <c r="J119" s="46">
        <f>SUM(J110:J118)</f>
        <v>0</v>
      </c>
      <c r="K119" s="115">
        <f>MAX(K110:K118)</f>
        <v>0</v>
      </c>
      <c r="L119" s="46">
        <f>SUM(L110:L118)</f>
        <v>0</v>
      </c>
      <c r="M119" s="46">
        <f>SUM(M110:M118)</f>
        <v>0</v>
      </c>
      <c r="N119" s="46">
        <f>SUM(N110:N118)</f>
        <v>0</v>
      </c>
      <c r="O119" s="16" t="str">
        <f t="shared" si="32"/>
        <v/>
      </c>
      <c r="P119" s="15"/>
    </row>
    <row r="120" spans="1:16" x14ac:dyDescent="0.5">
      <c r="A120" s="21"/>
      <c r="F120" s="50"/>
      <c r="G120" s="50"/>
      <c r="H120" s="51"/>
      <c r="I120" s="50"/>
      <c r="J120" s="50"/>
      <c r="K120" s="51"/>
      <c r="L120" s="51"/>
      <c r="O120" s="16"/>
      <c r="P120" s="43"/>
    </row>
    <row r="121" spans="1:16" outlineLevel="1" x14ac:dyDescent="0.5">
      <c r="A121" s="27" t="s">
        <v>330</v>
      </c>
      <c r="C121" s="121" t="s">
        <v>331</v>
      </c>
      <c r="D121" s="122" t="s">
        <v>332</v>
      </c>
      <c r="F121" s="174"/>
      <c r="G121" s="174"/>
      <c r="H121" s="174"/>
      <c r="I121" s="174"/>
      <c r="J121" s="28">
        <f t="shared" ref="J121:J129" si="33">F121-G121-H121+I121</f>
        <v>0</v>
      </c>
      <c r="K121" s="175">
        <f t="shared" ref="K121:K129" si="34">IF(OR(F121&lt;&gt;0,G121&lt;&gt;0,H121&lt;&gt;0,I121&lt;&gt;0),$G$3,0)</f>
        <v>0</v>
      </c>
      <c r="L121" s="174"/>
      <c r="M121" s="174"/>
      <c r="N121" s="174"/>
      <c r="O121" s="16" t="str">
        <f t="shared" ref="O121:O130" si="35">IF(AND(OR(F121&lt;&gt;0,G121&lt;&gt;0,I121&lt;&gt;0,J121&lt;&gt;0),K121=0)=TRUE,"STORE COUNT MISSING",IF(AND(AND(F121=0,G121=0,I121=0,J121=0),K121&lt;&gt;0)=TRUE,"STORE COUNT SHOULD BE ZERO",""))</f>
        <v/>
      </c>
      <c r="P121" s="15"/>
    </row>
    <row r="122" spans="1:16" outlineLevel="1" x14ac:dyDescent="0.5">
      <c r="A122" s="21"/>
      <c r="C122" s="121" t="s">
        <v>333</v>
      </c>
      <c r="D122" s="122" t="s">
        <v>334</v>
      </c>
      <c r="F122" s="174"/>
      <c r="G122" s="174"/>
      <c r="H122" s="174"/>
      <c r="I122" s="174"/>
      <c r="J122" s="28">
        <f t="shared" si="33"/>
        <v>0</v>
      </c>
      <c r="K122" s="175">
        <f t="shared" si="34"/>
        <v>0</v>
      </c>
      <c r="L122" s="174"/>
      <c r="M122" s="174"/>
      <c r="N122" s="174"/>
      <c r="O122" s="16" t="str">
        <f t="shared" si="35"/>
        <v/>
      </c>
      <c r="P122" s="15"/>
    </row>
    <row r="123" spans="1:16" outlineLevel="1" x14ac:dyDescent="0.5">
      <c r="A123" s="21"/>
      <c r="C123" s="121" t="s">
        <v>335</v>
      </c>
      <c r="D123" s="122" t="s">
        <v>336</v>
      </c>
      <c r="F123" s="174"/>
      <c r="G123" s="174"/>
      <c r="H123" s="174"/>
      <c r="I123" s="174"/>
      <c r="J123" s="28">
        <f t="shared" si="33"/>
        <v>0</v>
      </c>
      <c r="K123" s="175">
        <f t="shared" si="34"/>
        <v>0</v>
      </c>
      <c r="L123" s="174"/>
      <c r="M123" s="174"/>
      <c r="N123" s="174"/>
      <c r="O123" s="16" t="str">
        <f t="shared" si="35"/>
        <v/>
      </c>
      <c r="P123" s="15"/>
    </row>
    <row r="124" spans="1:16" outlineLevel="1" x14ac:dyDescent="0.5">
      <c r="A124" s="21"/>
      <c r="C124" s="121" t="s">
        <v>337</v>
      </c>
      <c r="D124" s="122" t="s">
        <v>338</v>
      </c>
      <c r="F124" s="174"/>
      <c r="G124" s="174"/>
      <c r="H124" s="174"/>
      <c r="I124" s="174"/>
      <c r="J124" s="28">
        <f t="shared" si="33"/>
        <v>0</v>
      </c>
      <c r="K124" s="175">
        <f t="shared" si="34"/>
        <v>0</v>
      </c>
      <c r="L124" s="174"/>
      <c r="M124" s="174"/>
      <c r="N124" s="174"/>
      <c r="O124" s="16" t="str">
        <f t="shared" si="35"/>
        <v/>
      </c>
      <c r="P124" s="15"/>
    </row>
    <row r="125" spans="1:16" outlineLevel="1" x14ac:dyDescent="0.5">
      <c r="A125" s="21"/>
      <c r="C125" s="121" t="s">
        <v>339</v>
      </c>
      <c r="D125" s="122" t="s">
        <v>340</v>
      </c>
      <c r="F125" s="174"/>
      <c r="G125" s="174"/>
      <c r="H125" s="174"/>
      <c r="I125" s="174"/>
      <c r="J125" s="28">
        <f t="shared" si="33"/>
        <v>0</v>
      </c>
      <c r="K125" s="175">
        <f t="shared" si="34"/>
        <v>0</v>
      </c>
      <c r="L125" s="174"/>
      <c r="M125" s="174"/>
      <c r="N125" s="174"/>
      <c r="O125" s="16" t="str">
        <f t="shared" si="35"/>
        <v/>
      </c>
      <c r="P125" s="15"/>
    </row>
    <row r="126" spans="1:16" outlineLevel="1" x14ac:dyDescent="0.5">
      <c r="A126" s="21"/>
      <c r="C126" s="121" t="s">
        <v>341</v>
      </c>
      <c r="D126" s="122" t="s">
        <v>342</v>
      </c>
      <c r="F126" s="174"/>
      <c r="G126" s="174"/>
      <c r="H126" s="174"/>
      <c r="I126" s="174"/>
      <c r="J126" s="28">
        <f t="shared" si="33"/>
        <v>0</v>
      </c>
      <c r="K126" s="175">
        <f t="shared" si="34"/>
        <v>0</v>
      </c>
      <c r="L126" s="174"/>
      <c r="M126" s="174"/>
      <c r="N126" s="174"/>
      <c r="O126" s="16" t="str">
        <f t="shared" si="35"/>
        <v/>
      </c>
      <c r="P126" s="15"/>
    </row>
    <row r="127" spans="1:16" outlineLevel="1" x14ac:dyDescent="0.5">
      <c r="A127" s="21"/>
      <c r="C127" s="121" t="s">
        <v>343</v>
      </c>
      <c r="D127" s="122" t="s">
        <v>344</v>
      </c>
      <c r="F127" s="174"/>
      <c r="G127" s="174"/>
      <c r="H127" s="174"/>
      <c r="I127" s="174"/>
      <c r="J127" s="28">
        <f t="shared" si="33"/>
        <v>0</v>
      </c>
      <c r="K127" s="175">
        <f t="shared" si="34"/>
        <v>0</v>
      </c>
      <c r="L127" s="174"/>
      <c r="M127" s="174"/>
      <c r="N127" s="174"/>
      <c r="O127" s="16" t="str">
        <f t="shared" si="35"/>
        <v/>
      </c>
      <c r="P127" s="15"/>
    </row>
    <row r="128" spans="1:16" outlineLevel="1" x14ac:dyDescent="0.5">
      <c r="A128" s="21"/>
      <c r="C128" s="121" t="s">
        <v>345</v>
      </c>
      <c r="D128" s="122" t="s">
        <v>346</v>
      </c>
      <c r="F128" s="174"/>
      <c r="G128" s="174"/>
      <c r="H128" s="174"/>
      <c r="I128" s="174"/>
      <c r="J128" s="28">
        <f t="shared" si="33"/>
        <v>0</v>
      </c>
      <c r="K128" s="175">
        <f t="shared" si="34"/>
        <v>0</v>
      </c>
      <c r="L128" s="174"/>
      <c r="M128" s="174"/>
      <c r="N128" s="174"/>
      <c r="O128" s="16" t="str">
        <f t="shared" si="35"/>
        <v/>
      </c>
      <c r="P128" s="15"/>
    </row>
    <row r="129" spans="1:16" x14ac:dyDescent="0.5">
      <c r="A129" s="21"/>
      <c r="C129" s="118" t="s">
        <v>347</v>
      </c>
      <c r="D129" s="119" t="s">
        <v>348</v>
      </c>
      <c r="F129" s="174"/>
      <c r="G129" s="174"/>
      <c r="H129" s="174"/>
      <c r="I129" s="174"/>
      <c r="J129" s="28">
        <f t="shared" si="33"/>
        <v>0</v>
      </c>
      <c r="K129" s="175">
        <f t="shared" si="34"/>
        <v>0</v>
      </c>
      <c r="L129" s="174"/>
      <c r="M129" s="174"/>
      <c r="N129" s="174"/>
      <c r="O129" s="16" t="str">
        <f t="shared" si="35"/>
        <v/>
      </c>
      <c r="P129" s="15"/>
    </row>
    <row r="130" spans="1:16" outlineLevel="1" x14ac:dyDescent="0.5">
      <c r="A130" s="21"/>
      <c r="B130" s="35">
        <v>2460</v>
      </c>
      <c r="C130" s="27" t="s">
        <v>157</v>
      </c>
      <c r="D130" s="27"/>
      <c r="F130" s="46">
        <f>SUM(F121:F129)</f>
        <v>0</v>
      </c>
      <c r="G130" s="46">
        <f>SUM(G121:G129)</f>
        <v>0</v>
      </c>
      <c r="H130" s="46">
        <f>SUM(H121:H129)</f>
        <v>0</v>
      </c>
      <c r="I130" s="52">
        <f>SUM(I121:I129)</f>
        <v>0</v>
      </c>
      <c r="J130" s="53">
        <f>SUM(J121:J129)</f>
        <v>0</v>
      </c>
      <c r="K130" s="47">
        <f>MAX(K121:K129)</f>
        <v>0</v>
      </c>
      <c r="L130" s="46">
        <f>SUM(L121:L129)</f>
        <v>0</v>
      </c>
      <c r="M130" s="46">
        <f>SUM(M121:M129)</f>
        <v>0</v>
      </c>
      <c r="N130" s="46">
        <f>SUM(N121:N129)</f>
        <v>0</v>
      </c>
      <c r="O130" s="16" t="str">
        <f t="shared" si="35"/>
        <v/>
      </c>
      <c r="P130" s="15"/>
    </row>
    <row r="131" spans="1:16" ht="13.5" customHeight="1" outlineLevel="1" collapsed="1" x14ac:dyDescent="0.5">
      <c r="A131" s="21"/>
      <c r="J131" s="37"/>
      <c r="O131" s="16"/>
      <c r="P131" s="43"/>
    </row>
    <row r="132" spans="1:16" outlineLevel="1" x14ac:dyDescent="0.5">
      <c r="E132" s="4"/>
      <c r="F132" s="4">
        <v>2</v>
      </c>
      <c r="G132" s="4">
        <v>3</v>
      </c>
      <c r="H132" s="4">
        <v>7</v>
      </c>
      <c r="I132" s="4">
        <v>4</v>
      </c>
      <c r="J132" s="4">
        <v>5</v>
      </c>
      <c r="K132" s="4">
        <v>6</v>
      </c>
      <c r="L132" s="4">
        <v>8</v>
      </c>
      <c r="M132" s="4">
        <v>9</v>
      </c>
      <c r="N132" s="4">
        <v>10</v>
      </c>
      <c r="O132" s="16"/>
      <c r="P132" s="43"/>
    </row>
    <row r="133" spans="1:16" outlineLevel="1" x14ac:dyDescent="0.5">
      <c r="E133" s="4"/>
      <c r="F133" s="4"/>
      <c r="G133" s="4"/>
      <c r="H133" s="8" t="s">
        <v>261</v>
      </c>
      <c r="I133" s="4"/>
      <c r="J133" s="4"/>
      <c r="K133" s="8" t="s">
        <v>177</v>
      </c>
      <c r="L133" s="8" t="s">
        <v>262</v>
      </c>
      <c r="M133" s="21" t="s">
        <v>263</v>
      </c>
      <c r="N133" s="21" t="s">
        <v>263</v>
      </c>
      <c r="O133" s="16"/>
      <c r="P133" s="43"/>
    </row>
    <row r="134" spans="1:16" outlineLevel="1" x14ac:dyDescent="0.5">
      <c r="A134" s="4"/>
      <c r="B134" s="4"/>
      <c r="C134" s="4"/>
      <c r="E134" s="8"/>
      <c r="F134" s="21"/>
      <c r="G134" s="8" t="s">
        <v>147</v>
      </c>
      <c r="H134" s="21" t="s">
        <v>264</v>
      </c>
      <c r="I134" s="8" t="s">
        <v>148</v>
      </c>
      <c r="J134" s="8" t="s">
        <v>121</v>
      </c>
      <c r="K134" s="44" t="s">
        <v>265</v>
      </c>
      <c r="L134" s="44" t="s">
        <v>266</v>
      </c>
      <c r="M134" s="8" t="s">
        <v>267</v>
      </c>
      <c r="N134" s="8" t="s">
        <v>268</v>
      </c>
      <c r="O134" s="16"/>
      <c r="P134" s="43"/>
    </row>
    <row r="135" spans="1:16" outlineLevel="1" x14ac:dyDescent="0.5">
      <c r="A135" s="5"/>
      <c r="B135" s="5"/>
      <c r="C135" s="5"/>
      <c r="E135" s="9"/>
      <c r="F135" s="23" t="s">
        <v>151</v>
      </c>
      <c r="G135" s="9" t="s">
        <v>152</v>
      </c>
      <c r="H135" s="23" t="s">
        <v>269</v>
      </c>
      <c r="I135" s="9" t="s">
        <v>153</v>
      </c>
      <c r="J135" s="9" t="s">
        <v>283</v>
      </c>
      <c r="K135" s="9" t="s">
        <v>110</v>
      </c>
      <c r="L135" s="9" t="s">
        <v>270</v>
      </c>
      <c r="M135" s="9" t="s">
        <v>271</v>
      </c>
      <c r="N135" s="9" t="s">
        <v>272</v>
      </c>
      <c r="O135" s="16"/>
      <c r="P135" s="43"/>
    </row>
    <row r="136" spans="1:16" ht="13.5" customHeight="1" outlineLevel="1" x14ac:dyDescent="0.5">
      <c r="A136" s="21"/>
      <c r="J136" s="37"/>
      <c r="O136" s="16"/>
      <c r="P136" s="43"/>
    </row>
    <row r="137" spans="1:16" outlineLevel="1" x14ac:dyDescent="0.5">
      <c r="A137" s="27" t="s">
        <v>349</v>
      </c>
      <c r="C137" s="121">
        <v>1501</v>
      </c>
      <c r="D137" s="122" t="s">
        <v>350</v>
      </c>
      <c r="F137" s="174"/>
      <c r="G137" s="174"/>
      <c r="H137" s="174"/>
      <c r="I137" s="174"/>
      <c r="J137" s="54">
        <f t="shared" ref="J137:J146" si="36">F137-G137-H137+I137</f>
        <v>0</v>
      </c>
      <c r="K137" s="183">
        <f t="shared" ref="K137:K146" si="37">IF(OR(F137&lt;&gt;0,G137&lt;&gt;0,H137&lt;&gt;0,I137&lt;&gt;0),$G$3,0)</f>
        <v>0</v>
      </c>
      <c r="L137" s="174"/>
      <c r="M137" s="174"/>
      <c r="N137" s="174"/>
      <c r="O137" s="16" t="str">
        <f t="shared" ref="O137:O147" si="38">IF(AND(OR(F137&lt;&gt;0,G137&lt;&gt;0,I137&lt;&gt;0,J137&lt;&gt;0),K137=0)=TRUE,"STORE COUNT MISSING",IF(AND(AND(F137=0,G137=0,I137=0,J137=0),K137&lt;&gt;0)=TRUE,"STORE COUNT SHOULD BE ZERO",""))</f>
        <v/>
      </c>
      <c r="P137" s="15"/>
    </row>
    <row r="138" spans="1:16" outlineLevel="1" x14ac:dyDescent="0.5">
      <c r="A138" s="21"/>
      <c r="C138" s="121" t="s">
        <v>351</v>
      </c>
      <c r="D138" s="122" t="s">
        <v>352</v>
      </c>
      <c r="F138" s="174"/>
      <c r="G138" s="174"/>
      <c r="H138" s="174"/>
      <c r="I138" s="174"/>
      <c r="J138" s="55">
        <f t="shared" si="36"/>
        <v>0</v>
      </c>
      <c r="K138" s="183">
        <f t="shared" si="37"/>
        <v>0</v>
      </c>
      <c r="L138" s="174"/>
      <c r="M138" s="174"/>
      <c r="N138" s="174"/>
      <c r="O138" s="16" t="str">
        <f t="shared" si="38"/>
        <v/>
      </c>
      <c r="P138" s="15"/>
    </row>
    <row r="139" spans="1:16" outlineLevel="1" x14ac:dyDescent="0.5">
      <c r="A139" s="21"/>
      <c r="C139" s="121" t="s">
        <v>353</v>
      </c>
      <c r="D139" s="122" t="s">
        <v>354</v>
      </c>
      <c r="F139" s="174"/>
      <c r="G139" s="174"/>
      <c r="H139" s="174"/>
      <c r="I139" s="174"/>
      <c r="J139" s="28">
        <f t="shared" si="36"/>
        <v>0</v>
      </c>
      <c r="K139" s="183">
        <f t="shared" si="37"/>
        <v>0</v>
      </c>
      <c r="L139" s="174"/>
      <c r="M139" s="174"/>
      <c r="N139" s="174"/>
      <c r="O139" s="16" t="str">
        <f t="shared" si="38"/>
        <v/>
      </c>
      <c r="P139" s="15"/>
    </row>
    <row r="140" spans="1:16" outlineLevel="1" x14ac:dyDescent="0.5">
      <c r="A140" s="21"/>
      <c r="C140" s="121" t="s">
        <v>355</v>
      </c>
      <c r="D140" s="122" t="s">
        <v>356</v>
      </c>
      <c r="F140" s="174"/>
      <c r="G140" s="174"/>
      <c r="H140" s="174"/>
      <c r="I140" s="174"/>
      <c r="J140" s="28">
        <f t="shared" si="36"/>
        <v>0</v>
      </c>
      <c r="K140" s="183">
        <f t="shared" si="37"/>
        <v>0</v>
      </c>
      <c r="L140" s="174"/>
      <c r="M140" s="174"/>
      <c r="N140" s="174"/>
      <c r="O140" s="16" t="str">
        <f t="shared" si="38"/>
        <v/>
      </c>
      <c r="P140" s="15"/>
    </row>
    <row r="141" spans="1:16" outlineLevel="1" x14ac:dyDescent="0.5">
      <c r="A141" s="21"/>
      <c r="C141" s="121" t="s">
        <v>357</v>
      </c>
      <c r="D141" s="122" t="s">
        <v>358</v>
      </c>
      <c r="F141" s="174"/>
      <c r="G141" s="174"/>
      <c r="H141" s="174"/>
      <c r="I141" s="174"/>
      <c r="J141" s="28">
        <f t="shared" si="36"/>
        <v>0</v>
      </c>
      <c r="K141" s="183">
        <f t="shared" si="37"/>
        <v>0</v>
      </c>
      <c r="L141" s="174"/>
      <c r="M141" s="174"/>
      <c r="N141" s="174"/>
      <c r="O141" s="16" t="str">
        <f t="shared" si="38"/>
        <v/>
      </c>
      <c r="P141" s="15"/>
    </row>
    <row r="142" spans="1:16" outlineLevel="1" x14ac:dyDescent="0.5">
      <c r="A142" s="21"/>
      <c r="C142" s="121" t="s">
        <v>359</v>
      </c>
      <c r="D142" s="122" t="s">
        <v>360</v>
      </c>
      <c r="F142" s="174"/>
      <c r="G142" s="174"/>
      <c r="H142" s="174"/>
      <c r="I142" s="174"/>
      <c r="J142" s="28">
        <f t="shared" si="36"/>
        <v>0</v>
      </c>
      <c r="K142" s="183">
        <f t="shared" si="37"/>
        <v>0</v>
      </c>
      <c r="L142" s="174"/>
      <c r="M142" s="174"/>
      <c r="N142" s="174"/>
      <c r="O142" s="16" t="str">
        <f t="shared" si="38"/>
        <v/>
      </c>
      <c r="P142" s="15"/>
    </row>
    <row r="143" spans="1:16" outlineLevel="1" x14ac:dyDescent="0.5">
      <c r="A143" s="21"/>
      <c r="C143" s="121" t="s">
        <v>361</v>
      </c>
      <c r="D143" s="122" t="s">
        <v>362</v>
      </c>
      <c r="F143" s="174"/>
      <c r="G143" s="174"/>
      <c r="H143" s="174"/>
      <c r="I143" s="174"/>
      <c r="J143" s="28">
        <f t="shared" si="36"/>
        <v>0</v>
      </c>
      <c r="K143" s="183">
        <f t="shared" si="37"/>
        <v>0</v>
      </c>
      <c r="L143" s="174"/>
      <c r="M143" s="174"/>
      <c r="N143" s="174"/>
      <c r="O143" s="16" t="str">
        <f t="shared" si="38"/>
        <v/>
      </c>
      <c r="P143" s="15"/>
    </row>
    <row r="144" spans="1:16" outlineLevel="1" x14ac:dyDescent="0.5">
      <c r="A144" s="21"/>
      <c r="C144" s="121" t="s">
        <v>363</v>
      </c>
      <c r="D144" s="122" t="s">
        <v>364</v>
      </c>
      <c r="F144" s="176"/>
      <c r="G144" s="176"/>
      <c r="H144" s="176"/>
      <c r="I144" s="176"/>
      <c r="J144" s="56">
        <f t="shared" si="36"/>
        <v>0</v>
      </c>
      <c r="K144" s="183">
        <f t="shared" si="37"/>
        <v>0</v>
      </c>
      <c r="L144" s="174"/>
      <c r="M144" s="174"/>
      <c r="N144" s="174"/>
      <c r="O144" s="16" t="str">
        <f t="shared" si="38"/>
        <v/>
      </c>
      <c r="P144" s="15"/>
    </row>
    <row r="145" spans="1:16" outlineLevel="1" x14ac:dyDescent="0.5">
      <c r="A145" s="21"/>
      <c r="C145" s="121" t="s">
        <v>365</v>
      </c>
      <c r="D145" s="122" t="s">
        <v>366</v>
      </c>
      <c r="F145" s="174"/>
      <c r="G145" s="174"/>
      <c r="H145" s="174"/>
      <c r="I145" s="174"/>
      <c r="J145" s="28">
        <f t="shared" si="36"/>
        <v>0</v>
      </c>
      <c r="K145" s="183">
        <f t="shared" si="37"/>
        <v>0</v>
      </c>
      <c r="L145" s="174"/>
      <c r="M145" s="174"/>
      <c r="N145" s="174"/>
      <c r="O145" s="16" t="str">
        <f t="shared" si="38"/>
        <v/>
      </c>
      <c r="P145" s="15"/>
    </row>
    <row r="146" spans="1:16" x14ac:dyDescent="0.5">
      <c r="A146" s="21"/>
      <c r="C146" s="118" t="s">
        <v>367</v>
      </c>
      <c r="D146" s="119" t="s">
        <v>368</v>
      </c>
      <c r="F146" s="174"/>
      <c r="G146" s="174"/>
      <c r="H146" s="174"/>
      <c r="I146" s="174"/>
      <c r="J146" s="28">
        <f t="shared" si="36"/>
        <v>0</v>
      </c>
      <c r="K146" s="183">
        <f t="shared" si="37"/>
        <v>0</v>
      </c>
      <c r="L146" s="174"/>
      <c r="M146" s="174"/>
      <c r="N146" s="174"/>
      <c r="O146" s="16" t="str">
        <f t="shared" si="38"/>
        <v/>
      </c>
      <c r="P146" s="15"/>
    </row>
    <row r="147" spans="1:16" x14ac:dyDescent="0.5">
      <c r="A147" s="21"/>
      <c r="B147" s="35">
        <v>2470</v>
      </c>
      <c r="C147" s="27" t="s">
        <v>369</v>
      </c>
      <c r="F147" s="46">
        <f>SUM(F137:F146)</f>
        <v>0</v>
      </c>
      <c r="G147" s="46">
        <f t="shared" ref="G147:J147" si="39">SUM(G137:G146)</f>
        <v>0</v>
      </c>
      <c r="H147" s="46">
        <f t="shared" si="39"/>
        <v>0</v>
      </c>
      <c r="I147" s="46">
        <f t="shared" si="39"/>
        <v>0</v>
      </c>
      <c r="J147" s="46">
        <f t="shared" si="39"/>
        <v>0</v>
      </c>
      <c r="K147" s="47">
        <f>MAX(K137:K146)</f>
        <v>0</v>
      </c>
      <c r="L147" s="46">
        <f t="shared" ref="L147:N147" si="40">SUM(L137:L146)</f>
        <v>0</v>
      </c>
      <c r="M147" s="46">
        <f t="shared" si="40"/>
        <v>0</v>
      </c>
      <c r="N147" s="46">
        <f t="shared" si="40"/>
        <v>0</v>
      </c>
      <c r="O147" s="16" t="str">
        <f t="shared" si="38"/>
        <v/>
      </c>
      <c r="P147" s="15"/>
    </row>
    <row r="148" spans="1:16" outlineLevel="1" x14ac:dyDescent="0.5">
      <c r="A148" s="21"/>
      <c r="J148" s="3"/>
      <c r="O148" s="16"/>
      <c r="P148" s="43"/>
    </row>
    <row r="149" spans="1:16" outlineLevel="1" x14ac:dyDescent="0.5">
      <c r="A149" s="27" t="s">
        <v>370</v>
      </c>
      <c r="C149" s="121" t="s">
        <v>371</v>
      </c>
      <c r="D149" s="122" t="s">
        <v>372</v>
      </c>
      <c r="F149" s="174"/>
      <c r="G149" s="174"/>
      <c r="H149" s="174"/>
      <c r="I149" s="174"/>
      <c r="J149" s="28">
        <f>F149-G149-H149+I149</f>
        <v>0</v>
      </c>
      <c r="K149" s="183">
        <f>IF(OR(F149&lt;&gt;0,G149&lt;&gt;0,H149&lt;&gt;0,I149&lt;&gt;0),$G$3,0)</f>
        <v>0</v>
      </c>
      <c r="L149" s="174"/>
      <c r="M149" s="174"/>
      <c r="N149" s="174"/>
      <c r="O149" s="16" t="str">
        <f>IF(AND(OR(F149&lt;&gt;0,G149&lt;&gt;0,I149&lt;&gt;0,J149&lt;&gt;0),K149=0)=TRUE,"STORE COUNT MISSING",IF(AND(AND(F149=0,G149=0,I149=0,J149=0),K149&lt;&gt;0)=TRUE,"STORE COUNT SHOULD BE ZERO",""))</f>
        <v/>
      </c>
      <c r="P149" s="15"/>
    </row>
    <row r="150" spans="1:16" outlineLevel="1" x14ac:dyDescent="0.5">
      <c r="A150" s="21"/>
      <c r="C150" s="121" t="s">
        <v>373</v>
      </c>
      <c r="D150" s="122" t="s">
        <v>374</v>
      </c>
      <c r="F150" s="174"/>
      <c r="G150" s="174"/>
      <c r="H150" s="174"/>
      <c r="I150" s="174"/>
      <c r="J150" s="28">
        <f>F150-G150-H150+I150</f>
        <v>0</v>
      </c>
      <c r="K150" s="183">
        <f>IF(OR(F150&lt;&gt;0,G150&lt;&gt;0,H150&lt;&gt;0,I150&lt;&gt;0),$G$3,0)</f>
        <v>0</v>
      </c>
      <c r="L150" s="174"/>
      <c r="M150" s="174"/>
      <c r="N150" s="174"/>
      <c r="O150" s="16" t="str">
        <f>IF(AND(OR(F150&lt;&gt;0,G150&lt;&gt;0,I150&lt;&gt;0,J150&lt;&gt;0),K150=0)=TRUE,"STORE COUNT MISSING",IF(AND(AND(F150=0,G150=0,I150=0,J150=0),K150&lt;&gt;0)=TRUE,"STORE COUNT SHOULD BE ZERO",""))</f>
        <v/>
      </c>
      <c r="P150" s="15"/>
    </row>
    <row r="151" spans="1:16" outlineLevel="1" x14ac:dyDescent="0.5">
      <c r="A151" s="21"/>
      <c r="C151" s="121" t="s">
        <v>375</v>
      </c>
      <c r="D151" s="122" t="s">
        <v>376</v>
      </c>
      <c r="F151" s="174"/>
      <c r="G151" s="174"/>
      <c r="H151" s="174"/>
      <c r="I151" s="174"/>
      <c r="J151" s="28">
        <f>F151-G151-H151+I151</f>
        <v>0</v>
      </c>
      <c r="K151" s="183">
        <f>IF(OR(F151&lt;&gt;0,G151&lt;&gt;0,H151&lt;&gt;0,I151&lt;&gt;0),$G$3,0)</f>
        <v>0</v>
      </c>
      <c r="L151" s="174"/>
      <c r="M151" s="174"/>
      <c r="N151" s="174"/>
      <c r="O151" s="16" t="str">
        <f>IF(AND(OR(F151&lt;&gt;0,G151&lt;&gt;0,I151&lt;&gt;0,J151&lt;&gt;0),K151=0)=TRUE,"STORE COUNT MISSING",IF(AND(AND(F151=0,G151=0,I151=0,J151=0),K151&lt;&gt;0)=TRUE,"STORE COUNT SHOULD BE ZERO",""))</f>
        <v/>
      </c>
      <c r="P151" s="15"/>
    </row>
    <row r="152" spans="1:16" x14ac:dyDescent="0.5">
      <c r="A152" s="21"/>
      <c r="C152" s="118" t="s">
        <v>377</v>
      </c>
      <c r="D152" s="119" t="s">
        <v>378</v>
      </c>
      <c r="F152" s="174"/>
      <c r="G152" s="174"/>
      <c r="H152" s="174"/>
      <c r="I152" s="174"/>
      <c r="J152" s="28">
        <f>F152-G152-H152+I152</f>
        <v>0</v>
      </c>
      <c r="K152" s="183">
        <f>IF(OR(F152&lt;&gt;0,G152&lt;&gt;0,H152&lt;&gt;0,I152&lt;&gt;0),$G$3,0)</f>
        <v>0</v>
      </c>
      <c r="L152" s="174"/>
      <c r="M152" s="174"/>
      <c r="N152" s="174"/>
      <c r="O152" s="16" t="str">
        <f>IF(AND(OR(F152&lt;&gt;0,G152&lt;&gt;0,I152&lt;&gt;0,J152&lt;&gt;0),K152=0)=TRUE,"STORE COUNT MISSING",IF(AND(AND(F152=0,G152=0,I152=0,J152=0),K152&lt;&gt;0)=TRUE,"STORE COUNT SHOULD BE ZERO",""))</f>
        <v/>
      </c>
      <c r="P152" s="15"/>
    </row>
    <row r="153" spans="1:16" outlineLevel="1" x14ac:dyDescent="0.5">
      <c r="A153" s="21"/>
      <c r="B153" s="35">
        <v>2480</v>
      </c>
      <c r="C153" s="27" t="s">
        <v>379</v>
      </c>
      <c r="F153" s="46">
        <f>SUM(F149:F152)</f>
        <v>0</v>
      </c>
      <c r="G153" s="46">
        <f>SUM(G149:G152)</f>
        <v>0</v>
      </c>
      <c r="H153" s="46">
        <f>SUM(H149:H152)</f>
        <v>0</v>
      </c>
      <c r="I153" s="46">
        <f>SUM(I149:I152)</f>
        <v>0</v>
      </c>
      <c r="J153" s="46">
        <f>SUM(J149:J152)</f>
        <v>0</v>
      </c>
      <c r="K153" s="47">
        <f>MAX(K149:K152)</f>
        <v>0</v>
      </c>
      <c r="L153" s="46">
        <f>SUM(L149:L152)</f>
        <v>0</v>
      </c>
      <c r="M153" s="46">
        <f>SUM(M149:M152)</f>
        <v>0</v>
      </c>
      <c r="N153" s="46">
        <f>SUM(N149:N152)</f>
        <v>0</v>
      </c>
      <c r="O153" s="16" t="str">
        <f>IF(AND(OR(F153&lt;&gt;0,G153&lt;&gt;0,I153&lt;&gt;0,J153&lt;&gt;0),K153=0)=TRUE,"STORE COUNT MISSING",IF(AND(AND(F153=0,G153=0,I153=0,J153=0),K153&lt;&gt;0)=TRUE,"STORE COUNT SHOULD BE ZERO",""))</f>
        <v/>
      </c>
      <c r="P153" s="15"/>
    </row>
    <row r="154" spans="1:16" outlineLevel="1" x14ac:dyDescent="0.5">
      <c r="A154" s="21"/>
      <c r="H154" s="40"/>
      <c r="J154" s="3"/>
      <c r="K154" s="3"/>
      <c r="L154" s="40"/>
      <c r="O154" s="16"/>
      <c r="P154" s="43"/>
    </row>
    <row r="155" spans="1:16" outlineLevel="1" x14ac:dyDescent="0.5">
      <c r="A155" s="21"/>
      <c r="C155" s="121" t="s">
        <v>380</v>
      </c>
      <c r="D155" s="122" t="s">
        <v>381</v>
      </c>
      <c r="F155" s="174"/>
      <c r="G155" s="174"/>
      <c r="H155" s="174"/>
      <c r="I155" s="174"/>
      <c r="J155" s="28">
        <f>F155-G155-H155+I155</f>
        <v>0</v>
      </c>
      <c r="K155" s="183">
        <f>IF(OR(F155&lt;&gt;0,G155&lt;&gt;0,H155&lt;&gt;0,I155&lt;&gt;0),$G$3,0)</f>
        <v>0</v>
      </c>
      <c r="L155" s="174"/>
      <c r="M155" s="174"/>
      <c r="N155" s="174"/>
      <c r="O155" s="16" t="str">
        <f t="shared" ref="O155:O160" si="41">IF(AND(OR(F155&lt;&gt;0,G155&lt;&gt;0,I155&lt;&gt;0,J155&lt;&gt;0),K155=0)=TRUE,"STORE COUNT MISSING",IF(AND(AND(F155=0,G155=0,I155=0,J155=0),K155&lt;&gt;0)=TRUE,"STORE COUNT SHOULD BE ZERO",""))</f>
        <v/>
      </c>
      <c r="P155" s="15"/>
    </row>
    <row r="156" spans="1:16" outlineLevel="1" x14ac:dyDescent="0.5">
      <c r="A156" s="21"/>
      <c r="C156" s="121" t="s">
        <v>382</v>
      </c>
      <c r="D156" s="122" t="s">
        <v>383</v>
      </c>
      <c r="F156" s="174"/>
      <c r="G156" s="174"/>
      <c r="H156" s="174"/>
      <c r="I156" s="174"/>
      <c r="J156" s="28">
        <f>F156-G156-H156+I156</f>
        <v>0</v>
      </c>
      <c r="K156" s="183">
        <f>IF(OR(F156&lt;&gt;0,G156&lt;&gt;0,H156&lt;&gt;0,I156&lt;&gt;0),$G$3,0)</f>
        <v>0</v>
      </c>
      <c r="L156" s="174"/>
      <c r="M156" s="174"/>
      <c r="N156" s="174"/>
      <c r="O156" s="16" t="str">
        <f t="shared" si="41"/>
        <v/>
      </c>
      <c r="P156" s="15"/>
    </row>
    <row r="157" spans="1:16" outlineLevel="1" x14ac:dyDescent="0.5">
      <c r="A157" s="21"/>
      <c r="C157" s="121" t="s">
        <v>384</v>
      </c>
      <c r="D157" s="122" t="s">
        <v>385</v>
      </c>
      <c r="F157" s="174"/>
      <c r="G157" s="174"/>
      <c r="H157" s="174"/>
      <c r="I157" s="174"/>
      <c r="J157" s="28">
        <f>F157-G157-H157+I157</f>
        <v>0</v>
      </c>
      <c r="K157" s="183">
        <f>IF(OR(F157&lt;&gt;0,G157&lt;&gt;0,H157&lt;&gt;0,I157&lt;&gt;0),$G$3,0)</f>
        <v>0</v>
      </c>
      <c r="L157" s="174"/>
      <c r="M157" s="174"/>
      <c r="N157" s="174"/>
      <c r="O157" s="16" t="str">
        <f t="shared" si="41"/>
        <v/>
      </c>
      <c r="P157" s="15"/>
    </row>
    <row r="158" spans="1:16" outlineLevel="1" x14ac:dyDescent="0.5">
      <c r="A158" s="21"/>
      <c r="C158" s="121" t="s">
        <v>386</v>
      </c>
      <c r="D158" s="122" t="s">
        <v>387</v>
      </c>
      <c r="F158" s="174"/>
      <c r="G158" s="174"/>
      <c r="H158" s="174"/>
      <c r="I158" s="174"/>
      <c r="J158" s="28">
        <f>F158-G158-H158+I158</f>
        <v>0</v>
      </c>
      <c r="K158" s="183">
        <f>IF(OR(F158&lt;&gt;0,G158&lt;&gt;0,H158&lt;&gt;0,I158&lt;&gt;0),$G$3,0)</f>
        <v>0</v>
      </c>
      <c r="L158" s="174"/>
      <c r="M158" s="174"/>
      <c r="N158" s="174"/>
      <c r="O158" s="16" t="str">
        <f t="shared" si="41"/>
        <v/>
      </c>
      <c r="P158" s="15"/>
    </row>
    <row r="159" spans="1:16" x14ac:dyDescent="0.5">
      <c r="A159" s="21"/>
      <c r="C159" s="118" t="s">
        <v>388</v>
      </c>
      <c r="D159" s="119" t="s">
        <v>389</v>
      </c>
      <c r="F159" s="174"/>
      <c r="G159" s="174"/>
      <c r="H159" s="174"/>
      <c r="I159" s="174"/>
      <c r="J159" s="28">
        <f>F159-G159-H159+I159</f>
        <v>0</v>
      </c>
      <c r="K159" s="183">
        <f>IF(OR(F159&lt;&gt;0,G159&lt;&gt;0,H159&lt;&gt;0,I159&lt;&gt;0),$G$3,0)</f>
        <v>0</v>
      </c>
      <c r="L159" s="174"/>
      <c r="M159" s="174"/>
      <c r="N159" s="174"/>
      <c r="O159" s="16" t="str">
        <f t="shared" si="41"/>
        <v/>
      </c>
      <c r="P159" s="15"/>
    </row>
    <row r="160" spans="1:16" outlineLevel="1" x14ac:dyDescent="0.5">
      <c r="A160" s="21"/>
      <c r="B160" s="35">
        <v>2490</v>
      </c>
      <c r="C160" s="27" t="s">
        <v>390</v>
      </c>
      <c r="F160" s="46">
        <f>SUM(F155:F159)</f>
        <v>0</v>
      </c>
      <c r="G160" s="46">
        <f>SUM(G155:G159)</f>
        <v>0</v>
      </c>
      <c r="H160" s="46">
        <f>SUM(H155:H159)</f>
        <v>0</v>
      </c>
      <c r="I160" s="46">
        <f>SUM(I155:I159)</f>
        <v>0</v>
      </c>
      <c r="J160" s="46">
        <f>SUM(J155:J159)</f>
        <v>0</v>
      </c>
      <c r="K160" s="47">
        <f>MAX(K155:K159)</f>
        <v>0</v>
      </c>
      <c r="L160" s="46">
        <f>SUM(L155:L159)</f>
        <v>0</v>
      </c>
      <c r="M160" s="46">
        <f>SUM(M155:M159)</f>
        <v>0</v>
      </c>
      <c r="N160" s="46">
        <f>SUM(N155:N159)</f>
        <v>0</v>
      </c>
      <c r="O160" s="16" t="str">
        <f t="shared" si="41"/>
        <v/>
      </c>
      <c r="P160" s="15"/>
    </row>
    <row r="161" spans="1:16" x14ac:dyDescent="0.5">
      <c r="A161" s="21"/>
      <c r="B161" s="21">
        <v>2499</v>
      </c>
      <c r="C161" s="7" t="s">
        <v>391</v>
      </c>
      <c r="D161" s="21"/>
      <c r="F161" s="174"/>
      <c r="G161" s="174"/>
      <c r="H161" s="174"/>
      <c r="I161" s="174"/>
      <c r="J161" s="28">
        <f>F161-G161-H161+I161</f>
        <v>0</v>
      </c>
      <c r="K161" s="183">
        <f>IF(OR(F161&lt;&gt;0,G161&lt;&gt;0,H161&lt;&gt;0,I161&lt;&gt;0),$G$3,0)</f>
        <v>0</v>
      </c>
      <c r="L161" s="174"/>
      <c r="M161" s="174"/>
      <c r="N161" s="174"/>
      <c r="O161" s="16"/>
      <c r="P161" s="15"/>
    </row>
    <row r="162" spans="1:16" x14ac:dyDescent="0.5">
      <c r="A162" s="4">
        <v>2500</v>
      </c>
      <c r="B162" s="1" t="s">
        <v>392</v>
      </c>
      <c r="C162" s="1"/>
      <c r="D162" s="1"/>
      <c r="F162" s="46">
        <f>F130+F147+F153+F160+F161</f>
        <v>0</v>
      </c>
      <c r="G162" s="46">
        <f>G130+G147+G153+G160+G161</f>
        <v>0</v>
      </c>
      <c r="H162" s="46">
        <f>H130+H147+H153+H160+H161</f>
        <v>0</v>
      </c>
      <c r="I162" s="46">
        <f>I130+I147+I153+I160+I161</f>
        <v>0</v>
      </c>
      <c r="J162" s="46">
        <f>J130+J147+J153+J160+J161</f>
        <v>0</v>
      </c>
      <c r="K162" s="47">
        <f>MAX(K147,K153,K160:K161)</f>
        <v>0</v>
      </c>
      <c r="L162" s="46">
        <f>L130+L147+L153+L160+L161</f>
        <v>0</v>
      </c>
      <c r="M162" s="46">
        <f>M130+M147+M153+M160+M161</f>
        <v>0</v>
      </c>
      <c r="N162" s="46">
        <f>N130+N147+N153+N160+N161</f>
        <v>0</v>
      </c>
      <c r="O162" s="16" t="str">
        <f>IF(AND(OR(F162&lt;&gt;0,G162&lt;&gt;0,I162&lt;&gt;0,J162&lt;&gt;0),K162=0)=TRUE,"STORE COUNT MISSING",IF(AND(AND(F162=0,G162=0,I162=0,J162=0),K162&lt;&gt;0)=TRUE,"STORE COUNT SHOULD BE ZERO",""))</f>
        <v/>
      </c>
      <c r="P162" s="15"/>
    </row>
    <row r="163" spans="1:16" x14ac:dyDescent="0.5">
      <c r="A163" s="21"/>
      <c r="B163" s="7"/>
      <c r="F163" s="37"/>
      <c r="G163" s="37"/>
      <c r="H163" s="57"/>
      <c r="I163" s="37"/>
      <c r="J163" s="37"/>
      <c r="K163" s="57"/>
      <c r="L163" s="37"/>
      <c r="N163" s="37"/>
      <c r="O163" s="16"/>
      <c r="P163" s="43"/>
    </row>
    <row r="164" spans="1:16" outlineLevel="1" x14ac:dyDescent="0.5">
      <c r="A164" s="27" t="s">
        <v>393</v>
      </c>
      <c r="B164" s="7"/>
      <c r="C164" s="121" t="s">
        <v>394</v>
      </c>
      <c r="D164" s="122" t="s">
        <v>395</v>
      </c>
      <c r="F164" s="174"/>
      <c r="G164" s="174"/>
      <c r="H164" s="174"/>
      <c r="I164" s="174"/>
      <c r="J164" s="28">
        <f>F164-G164-H164+I164</f>
        <v>0</v>
      </c>
      <c r="K164" s="183">
        <f>IF(OR(F164&lt;&gt;0,G164&lt;&gt;0,H164&lt;&gt;0,I164&lt;&gt;0),$G$3,0)</f>
        <v>0</v>
      </c>
      <c r="L164" s="174"/>
      <c r="M164" s="174"/>
      <c r="N164" s="174"/>
      <c r="O164" s="16" t="str">
        <f>IF(AND(OR(F164&lt;&gt;0,G164&lt;&gt;0,I164&lt;&gt;0,J164&lt;&gt;0),K164=0)=TRUE,"STORE COUNT MISSING",IF(AND(AND(F164=0,G164=0,I164=0,J164=0),K164&lt;&gt;0)=TRUE,"STORE COUNT SHOULD BE ZERO",""))</f>
        <v/>
      </c>
      <c r="P164" s="15"/>
    </row>
    <row r="165" spans="1:16" outlineLevel="1" x14ac:dyDescent="0.5">
      <c r="A165" s="21"/>
      <c r="B165" s="7"/>
      <c r="C165" s="121" t="s">
        <v>396</v>
      </c>
      <c r="D165" s="122" t="s">
        <v>397</v>
      </c>
      <c r="F165" s="174"/>
      <c r="G165" s="174"/>
      <c r="H165" s="174"/>
      <c r="I165" s="174"/>
      <c r="J165" s="28">
        <f>F165-G165-H165+I165</f>
        <v>0</v>
      </c>
      <c r="K165" s="183">
        <f>IF(OR(F165&lt;&gt;0,G165&lt;&gt;0,H165&lt;&gt;0,I165&lt;&gt;0),$G$3,0)</f>
        <v>0</v>
      </c>
      <c r="L165" s="174"/>
      <c r="M165" s="174"/>
      <c r="N165" s="174"/>
      <c r="O165" s="16" t="str">
        <f>IF(AND(OR(F165&lt;&gt;0,G165&lt;&gt;0,I165&lt;&gt;0,J165&lt;&gt;0),K165=0)=TRUE,"STORE COUNT MISSING",IF(AND(AND(F165=0,G165=0,I165=0,J165=0),K165&lt;&gt;0)=TRUE,"STORE COUNT SHOULD BE ZERO",""))</f>
        <v/>
      </c>
      <c r="P165" s="15"/>
    </row>
    <row r="166" spans="1:16" outlineLevel="1" x14ac:dyDescent="0.5">
      <c r="A166" s="21"/>
      <c r="B166" s="7"/>
      <c r="C166" s="121" t="s">
        <v>398</v>
      </c>
      <c r="D166" s="122" t="s">
        <v>399</v>
      </c>
      <c r="F166" s="174"/>
      <c r="G166" s="174"/>
      <c r="H166" s="174"/>
      <c r="I166" s="174"/>
      <c r="J166" s="28">
        <f>F166-G166-H166+I166</f>
        <v>0</v>
      </c>
      <c r="K166" s="183">
        <f>IF(OR(F166&lt;&gt;0,G166&lt;&gt;0,H166&lt;&gt;0,I166&lt;&gt;0),$G$3,0)</f>
        <v>0</v>
      </c>
      <c r="L166" s="174"/>
      <c r="M166" s="174"/>
      <c r="N166" s="174"/>
      <c r="O166" s="16" t="str">
        <f>IF(AND(OR(F166&lt;&gt;0,G166&lt;&gt;0,I166&lt;&gt;0,J166&lt;&gt;0),K166=0)=TRUE,"STORE COUNT MISSING",IF(AND(AND(F166=0,G166=0,I166=0,J166=0),K166&lt;&gt;0)=TRUE,"STORE COUNT SHOULD BE ZERO",""))</f>
        <v/>
      </c>
      <c r="P166" s="15"/>
    </row>
    <row r="167" spans="1:16" x14ac:dyDescent="0.5">
      <c r="A167" s="21"/>
      <c r="B167" s="7"/>
      <c r="C167" s="118" t="s">
        <v>400</v>
      </c>
      <c r="D167" s="119" t="s">
        <v>119</v>
      </c>
      <c r="F167" s="174"/>
      <c r="G167" s="174"/>
      <c r="H167" s="174"/>
      <c r="I167" s="174"/>
      <c r="J167" s="28">
        <f>F167-G167-H167+I167</f>
        <v>0</v>
      </c>
      <c r="K167" s="183">
        <f>IF(OR(F167&lt;&gt;0,G167&lt;&gt;0,H167&lt;&gt;0,I167&lt;&gt;0),$G$3,0)</f>
        <v>0</v>
      </c>
      <c r="L167" s="174"/>
      <c r="M167" s="174"/>
      <c r="N167" s="174"/>
      <c r="O167" s="16" t="str">
        <f>IF(AND(OR(F167&lt;&gt;0,G167&lt;&gt;0,I167&lt;&gt;0,J167&lt;&gt;0),K167=0)=TRUE,"STORE COUNT MISSING",IF(AND(AND(F167=0,G167=0,I167=0,J167=0),K167&lt;&gt;0)=TRUE,"STORE COUNT SHOULD BE ZERO",""))</f>
        <v/>
      </c>
      <c r="P167" s="15"/>
    </row>
    <row r="168" spans="1:16" outlineLevel="1" x14ac:dyDescent="0.5">
      <c r="A168" s="21"/>
      <c r="B168" s="35">
        <v>2510</v>
      </c>
      <c r="C168" s="27" t="s">
        <v>158</v>
      </c>
      <c r="F168" s="46">
        <f>SUM(F164:F167)</f>
        <v>0</v>
      </c>
      <c r="G168" s="46">
        <f>SUM(G164:G167)</f>
        <v>0</v>
      </c>
      <c r="H168" s="46">
        <f>SUM(H164:H167)</f>
        <v>0</v>
      </c>
      <c r="I168" s="46">
        <f>SUM(I164:I167)</f>
        <v>0</v>
      </c>
      <c r="J168" s="46">
        <f>SUM(J164:J167)</f>
        <v>0</v>
      </c>
      <c r="K168" s="47">
        <f>MAX(K164:K167)</f>
        <v>0</v>
      </c>
      <c r="L168" s="46">
        <f>SUM(L164:L167)</f>
        <v>0</v>
      </c>
      <c r="M168" s="46">
        <f>SUM(M164:M167)</f>
        <v>0</v>
      </c>
      <c r="N168" s="46">
        <f>SUM(N164:N167)</f>
        <v>0</v>
      </c>
      <c r="O168" s="16" t="str">
        <f>IF(AND(OR(F168&lt;&gt;0,G168&lt;&gt;0,I168&lt;&gt;0,J168&lt;&gt;0),K168=0)=TRUE,"STORE COUNT MISSING",IF(AND(AND(F168=0,G168=0,I168=0,J168=0),K168&lt;&gt;0)=TRUE,"STORE COUNT SHOULD BE ZERO",""))</f>
        <v/>
      </c>
      <c r="P168" s="15"/>
    </row>
    <row r="169" spans="1:16" outlineLevel="1" x14ac:dyDescent="0.5">
      <c r="A169" s="21"/>
      <c r="O169" s="16"/>
      <c r="P169" s="43"/>
    </row>
    <row r="170" spans="1:16" outlineLevel="1" x14ac:dyDescent="0.5">
      <c r="A170" s="27" t="s">
        <v>401</v>
      </c>
      <c r="C170" s="121" t="s">
        <v>402</v>
      </c>
      <c r="D170" s="122" t="s">
        <v>403</v>
      </c>
      <c r="F170" s="174"/>
      <c r="G170" s="174"/>
      <c r="H170" s="174"/>
      <c r="I170" s="174"/>
      <c r="J170" s="28">
        <f>F170-G170-H170+I170</f>
        <v>0</v>
      </c>
      <c r="K170" s="183">
        <f>IF(OR(F170&lt;&gt;0,G170&lt;&gt;0,H170&lt;&gt;0,I170&lt;&gt;0),$G$3,0)</f>
        <v>0</v>
      </c>
      <c r="L170" s="174"/>
      <c r="M170" s="174"/>
      <c r="N170" s="174"/>
      <c r="O170" s="16" t="str">
        <f t="shared" ref="O170:O178" si="42">IF(AND(OR(F170&lt;&gt;0,G170&lt;&gt;0,I170&lt;&gt;0,J170&lt;&gt;0),K170=0)=TRUE,"STORE COUNT MISSING",IF(AND(AND(F170=0,G170=0,I170=0,J170=0),K170&lt;&gt;0)=TRUE,"STORE COUNT SHOULD BE ZERO",""))</f>
        <v/>
      </c>
      <c r="P170" s="15"/>
    </row>
    <row r="171" spans="1:16" outlineLevel="1" x14ac:dyDescent="0.5">
      <c r="A171" s="21"/>
      <c r="C171" s="121" t="s">
        <v>404</v>
      </c>
      <c r="D171" s="122" t="s">
        <v>405</v>
      </c>
      <c r="F171" s="174"/>
      <c r="G171" s="174"/>
      <c r="H171" s="174"/>
      <c r="I171" s="174"/>
      <c r="J171" s="28">
        <f>F171-G171-H171+I171</f>
        <v>0</v>
      </c>
      <c r="K171" s="183">
        <f>IF(OR(F171&lt;&gt;0,G171&lt;&gt;0,H171&lt;&gt;0,I171&lt;&gt;0),$G$3,0)</f>
        <v>0</v>
      </c>
      <c r="L171" s="174"/>
      <c r="M171" s="174"/>
      <c r="N171" s="174"/>
      <c r="O171" s="16" t="str">
        <f t="shared" si="42"/>
        <v/>
      </c>
      <c r="P171" s="15"/>
    </row>
    <row r="172" spans="1:16" outlineLevel="1" x14ac:dyDescent="0.5">
      <c r="A172" s="21"/>
      <c r="C172" s="121" t="s">
        <v>406</v>
      </c>
      <c r="D172" s="122" t="s">
        <v>407</v>
      </c>
      <c r="F172" s="174"/>
      <c r="G172" s="174"/>
      <c r="H172" s="174"/>
      <c r="I172" s="174"/>
      <c r="J172" s="28">
        <f>F172-G172-H172+I172</f>
        <v>0</v>
      </c>
      <c r="K172" s="183">
        <f>IF(OR(F172&lt;&gt;0,G172&lt;&gt;0,H172&lt;&gt;0,I172&lt;&gt;0),$G$3,0)</f>
        <v>0</v>
      </c>
      <c r="L172" s="174"/>
      <c r="M172" s="174"/>
      <c r="N172" s="174"/>
      <c r="O172" s="16" t="str">
        <f t="shared" si="42"/>
        <v/>
      </c>
      <c r="P172" s="15"/>
    </row>
    <row r="173" spans="1:16" outlineLevel="1" x14ac:dyDescent="0.5">
      <c r="A173" s="21"/>
      <c r="C173" s="121" t="s">
        <v>408</v>
      </c>
      <c r="D173" s="122" t="s">
        <v>409</v>
      </c>
      <c r="F173" s="174"/>
      <c r="G173" s="174"/>
      <c r="H173" s="174"/>
      <c r="I173" s="174"/>
      <c r="J173" s="28">
        <f>F173-G173-H173+I173</f>
        <v>0</v>
      </c>
      <c r="K173" s="183">
        <f>IF(OR(F173&lt;&gt;0,G173&lt;&gt;0,H173&lt;&gt;0,I173&lt;&gt;0),$G$3,0)</f>
        <v>0</v>
      </c>
      <c r="L173" s="174"/>
      <c r="M173" s="174"/>
      <c r="N173" s="174"/>
      <c r="O173" s="16" t="str">
        <f t="shared" si="42"/>
        <v/>
      </c>
      <c r="P173" s="15"/>
    </row>
    <row r="174" spans="1:16" x14ac:dyDescent="0.5">
      <c r="A174" s="21"/>
      <c r="C174" s="118" t="s">
        <v>410</v>
      </c>
      <c r="D174" s="119" t="s">
        <v>411</v>
      </c>
      <c r="F174" s="174"/>
      <c r="G174" s="174"/>
      <c r="H174" s="174"/>
      <c r="I174" s="174"/>
      <c r="J174" s="28">
        <f>F174-G174-H174+I174</f>
        <v>0</v>
      </c>
      <c r="K174" s="183">
        <f>IF(OR(F174&lt;&gt;0,G174&lt;&gt;0,H174&lt;&gt;0,I174&lt;&gt;0),$G$3,0)</f>
        <v>0</v>
      </c>
      <c r="L174" s="174"/>
      <c r="M174" s="174"/>
      <c r="N174" s="174"/>
      <c r="O174" s="16" t="str">
        <f t="shared" si="42"/>
        <v/>
      </c>
      <c r="P174" s="15"/>
    </row>
    <row r="175" spans="1:16" outlineLevel="1" x14ac:dyDescent="0.5">
      <c r="A175" s="21"/>
      <c r="B175" s="35">
        <v>2520</v>
      </c>
      <c r="C175" s="27" t="s">
        <v>54</v>
      </c>
      <c r="F175" s="46">
        <f>SUM(F170:F174)</f>
        <v>0</v>
      </c>
      <c r="G175" s="46">
        <f>SUM(G170:G174)</f>
        <v>0</v>
      </c>
      <c r="H175" s="46">
        <f>SUM(H170:H174)</f>
        <v>0</v>
      </c>
      <c r="I175" s="46">
        <f>SUM(I170:I174)</f>
        <v>0</v>
      </c>
      <c r="J175" s="46">
        <f>SUM(J170:J174)</f>
        <v>0</v>
      </c>
      <c r="K175" s="47">
        <f>MAX(K170:K174)</f>
        <v>0</v>
      </c>
      <c r="L175" s="46">
        <f>SUM(L170:L174)</f>
        <v>0</v>
      </c>
      <c r="M175" s="46">
        <f>SUM(M170:M174)</f>
        <v>0</v>
      </c>
      <c r="N175" s="46">
        <f>SUM(N170:N174)</f>
        <v>0</v>
      </c>
      <c r="O175" s="16" t="str">
        <f t="shared" si="42"/>
        <v/>
      </c>
      <c r="P175" s="15"/>
    </row>
    <row r="176" spans="1:16" x14ac:dyDescent="0.5">
      <c r="A176" s="21"/>
      <c r="B176" s="21">
        <v>2530</v>
      </c>
      <c r="C176" s="7" t="s">
        <v>55</v>
      </c>
      <c r="D176" s="21"/>
      <c r="F176" s="174"/>
      <c r="G176" s="174"/>
      <c r="H176" s="174"/>
      <c r="I176" s="174"/>
      <c r="J176" s="28">
        <f>F176-G176-H176+I176</f>
        <v>0</v>
      </c>
      <c r="K176" s="183">
        <f>IF(OR(F176&lt;&gt;0,G176&lt;&gt;0,H176&lt;&gt;0,I176&lt;&gt;0),$G$3,0)</f>
        <v>0</v>
      </c>
      <c r="L176" s="174"/>
      <c r="M176" s="174"/>
      <c r="N176" s="174"/>
      <c r="O176" s="16" t="str">
        <f t="shared" si="42"/>
        <v/>
      </c>
      <c r="P176" s="15"/>
    </row>
    <row r="177" spans="1:16" x14ac:dyDescent="0.5">
      <c r="A177" s="21"/>
      <c r="B177" s="21">
        <v>2539</v>
      </c>
      <c r="C177" s="7" t="s">
        <v>412</v>
      </c>
      <c r="D177" s="21"/>
      <c r="F177" s="174"/>
      <c r="G177" s="174"/>
      <c r="H177" s="174"/>
      <c r="I177" s="174"/>
      <c r="J177" s="28">
        <f>F177-G177-H177+I177</f>
        <v>0</v>
      </c>
      <c r="K177" s="183">
        <f>IF(OR(F177&lt;&gt;0,G177&lt;&gt;0,H177&lt;&gt;0,I177&lt;&gt;0),$G$3,0)</f>
        <v>0</v>
      </c>
      <c r="L177" s="174"/>
      <c r="M177" s="174"/>
      <c r="N177" s="174"/>
      <c r="O177" s="16" t="str">
        <f t="shared" si="42"/>
        <v/>
      </c>
      <c r="P177" s="15"/>
    </row>
    <row r="178" spans="1:16" x14ac:dyDescent="0.5">
      <c r="A178" s="4">
        <v>2540</v>
      </c>
      <c r="B178" s="1" t="s">
        <v>413</v>
      </c>
      <c r="C178" s="1"/>
      <c r="D178" s="1"/>
      <c r="F178" s="46">
        <f>F168+F175+F176+F177</f>
        <v>0</v>
      </c>
      <c r="G178" s="46">
        <f>G168+G175+G176+G177</f>
        <v>0</v>
      </c>
      <c r="H178" s="46">
        <f>H168+H175+H176+H177</f>
        <v>0</v>
      </c>
      <c r="I178" s="46">
        <f>I168+I175+I176+I177</f>
        <v>0</v>
      </c>
      <c r="J178" s="46">
        <f>J168+J175+J176+J177</f>
        <v>0</v>
      </c>
      <c r="K178" s="47">
        <f>MAX(K164:K177)</f>
        <v>0</v>
      </c>
      <c r="L178" s="46">
        <f>L168+L175+L176+L177</f>
        <v>0</v>
      </c>
      <c r="M178" s="46">
        <f>M168+M175+M176+M177</f>
        <v>0</v>
      </c>
      <c r="N178" s="46">
        <f>N168+N175+N176+N177</f>
        <v>0</v>
      </c>
      <c r="O178" s="16" t="str">
        <f t="shared" si="42"/>
        <v/>
      </c>
      <c r="P178" s="15"/>
    </row>
    <row r="179" spans="1:16" x14ac:dyDescent="0.5">
      <c r="A179" s="4"/>
      <c r="B179" s="1"/>
      <c r="C179" s="1"/>
      <c r="D179" s="1"/>
      <c r="F179" s="48"/>
      <c r="G179" s="48"/>
      <c r="H179" s="48"/>
      <c r="I179" s="48"/>
      <c r="J179" s="48"/>
      <c r="K179" s="49"/>
      <c r="L179" s="48"/>
      <c r="M179" s="1"/>
      <c r="N179" s="48"/>
      <c r="O179" s="16"/>
      <c r="P179" s="43"/>
    </row>
    <row r="180" spans="1:16" outlineLevel="1" x14ac:dyDescent="0.5">
      <c r="A180" s="27" t="s">
        <v>414</v>
      </c>
      <c r="C180" s="121">
        <v>1901</v>
      </c>
      <c r="D180" s="122" t="s">
        <v>415</v>
      </c>
      <c r="F180" s="174"/>
      <c r="G180" s="174"/>
      <c r="H180" s="174"/>
      <c r="I180" s="174"/>
      <c r="J180" s="28">
        <f t="shared" ref="J180:J185" si="43">F180-G180-H180+I180</f>
        <v>0</v>
      </c>
      <c r="K180" s="183">
        <f t="shared" ref="K180:K185" si="44">IF(OR(F180&lt;&gt;0,G180&lt;&gt;0,H180&lt;&gt;0,I180&lt;&gt;0),$G$3,0)</f>
        <v>0</v>
      </c>
      <c r="L180" s="174"/>
      <c r="M180" s="174"/>
      <c r="N180" s="174"/>
      <c r="O180" s="16" t="str">
        <f t="shared" ref="O180:O186" si="45">IF(AND(OR(F180&lt;&gt;0,G180&lt;&gt;0,I180&lt;&gt;0,J180&lt;&gt;0),K180=0)=TRUE,"STORE COUNT MISSING",IF(AND(AND(F180=0,G180=0,I180=0,J180=0),K180&lt;&gt;0)=TRUE,"STORE COUNT SHOULD BE ZERO",""))</f>
        <v/>
      </c>
      <c r="P180" s="15"/>
    </row>
    <row r="181" spans="1:16" outlineLevel="1" x14ac:dyDescent="0.5">
      <c r="A181" s="21"/>
      <c r="C181" s="121">
        <v>1902</v>
      </c>
      <c r="D181" s="122" t="s">
        <v>416</v>
      </c>
      <c r="F181" s="174"/>
      <c r="G181" s="174"/>
      <c r="H181" s="174"/>
      <c r="I181" s="174"/>
      <c r="J181" s="28">
        <f t="shared" si="43"/>
        <v>0</v>
      </c>
      <c r="K181" s="183">
        <f t="shared" si="44"/>
        <v>0</v>
      </c>
      <c r="L181" s="174"/>
      <c r="M181" s="174"/>
      <c r="N181" s="174"/>
      <c r="O181" s="16" t="str">
        <f t="shared" si="45"/>
        <v/>
      </c>
      <c r="P181" s="15"/>
    </row>
    <row r="182" spans="1:16" outlineLevel="1" x14ac:dyDescent="0.5">
      <c r="A182" s="21"/>
      <c r="C182" s="121">
        <v>1903</v>
      </c>
      <c r="D182" s="122" t="s">
        <v>417</v>
      </c>
      <c r="F182" s="174"/>
      <c r="G182" s="174"/>
      <c r="H182" s="174"/>
      <c r="I182" s="174"/>
      <c r="J182" s="28">
        <f t="shared" si="43"/>
        <v>0</v>
      </c>
      <c r="K182" s="183">
        <f t="shared" si="44"/>
        <v>0</v>
      </c>
      <c r="L182" s="174"/>
      <c r="M182" s="174"/>
      <c r="N182" s="174"/>
      <c r="O182" s="16" t="str">
        <f t="shared" si="45"/>
        <v/>
      </c>
      <c r="P182" s="15"/>
    </row>
    <row r="183" spans="1:16" outlineLevel="1" x14ac:dyDescent="0.5">
      <c r="A183" s="21"/>
      <c r="C183" s="121">
        <v>1904</v>
      </c>
      <c r="D183" s="122" t="s">
        <v>418</v>
      </c>
      <c r="F183" s="174"/>
      <c r="G183" s="174"/>
      <c r="H183" s="174"/>
      <c r="I183" s="174"/>
      <c r="J183" s="28">
        <f t="shared" si="43"/>
        <v>0</v>
      </c>
      <c r="K183" s="183">
        <f t="shared" si="44"/>
        <v>0</v>
      </c>
      <c r="L183" s="174"/>
      <c r="M183" s="174"/>
      <c r="N183" s="174"/>
      <c r="O183" s="16" t="str">
        <f t="shared" si="45"/>
        <v/>
      </c>
      <c r="P183" s="15"/>
    </row>
    <row r="184" spans="1:16" outlineLevel="1" x14ac:dyDescent="0.5">
      <c r="A184" s="21"/>
      <c r="C184" s="121">
        <v>1905</v>
      </c>
      <c r="D184" s="122" t="s">
        <v>419</v>
      </c>
      <c r="F184" s="174"/>
      <c r="G184" s="174"/>
      <c r="H184" s="174"/>
      <c r="I184" s="174"/>
      <c r="J184" s="28">
        <f t="shared" si="43"/>
        <v>0</v>
      </c>
      <c r="K184" s="183">
        <f t="shared" si="44"/>
        <v>0</v>
      </c>
      <c r="L184" s="174"/>
      <c r="M184" s="174"/>
      <c r="N184" s="174"/>
      <c r="O184" s="16" t="str">
        <f t="shared" si="45"/>
        <v/>
      </c>
      <c r="P184" s="15"/>
    </row>
    <row r="185" spans="1:16" x14ac:dyDescent="0.5">
      <c r="A185" s="21"/>
      <c r="C185" s="118">
        <v>2545</v>
      </c>
      <c r="D185" s="119" t="s">
        <v>420</v>
      </c>
      <c r="F185" s="174"/>
      <c r="G185" s="174"/>
      <c r="H185" s="174"/>
      <c r="I185" s="174"/>
      <c r="J185" s="28">
        <f t="shared" si="43"/>
        <v>0</v>
      </c>
      <c r="K185" s="183">
        <f t="shared" si="44"/>
        <v>0</v>
      </c>
      <c r="L185" s="174"/>
      <c r="M185" s="174"/>
      <c r="N185" s="174"/>
      <c r="O185" s="16" t="str">
        <f t="shared" si="45"/>
        <v/>
      </c>
      <c r="P185" s="15"/>
    </row>
    <row r="186" spans="1:16" outlineLevel="1" x14ac:dyDescent="0.5">
      <c r="A186" s="21"/>
      <c r="B186" s="35">
        <v>2550</v>
      </c>
      <c r="C186" s="27" t="s">
        <v>56</v>
      </c>
      <c r="F186" s="46">
        <f>SUM(F180:F185)</f>
        <v>0</v>
      </c>
      <c r="G186" s="46">
        <f>SUM(G180:G185)</f>
        <v>0</v>
      </c>
      <c r="H186" s="46">
        <f>SUM(H180:H185)</f>
        <v>0</v>
      </c>
      <c r="I186" s="46">
        <f>SUM(I180:I185)</f>
        <v>0</v>
      </c>
      <c r="J186" s="46">
        <f>SUM(J180:J185)</f>
        <v>0</v>
      </c>
      <c r="K186" s="47">
        <f>MAX(K180:K185)</f>
        <v>0</v>
      </c>
      <c r="L186" s="46">
        <f>SUM(L180:L185)</f>
        <v>0</v>
      </c>
      <c r="M186" s="46">
        <f>SUM(M180:M185)</f>
        <v>0</v>
      </c>
      <c r="N186" s="46">
        <f>SUM(N180:N185)</f>
        <v>0</v>
      </c>
      <c r="O186" s="16" t="str">
        <f t="shared" si="45"/>
        <v/>
      </c>
      <c r="P186" s="15"/>
    </row>
    <row r="187" spans="1:16" outlineLevel="1" collapsed="1" x14ac:dyDescent="0.5">
      <c r="A187" s="21"/>
      <c r="H187" s="40"/>
      <c r="L187" s="40"/>
      <c r="O187" s="16"/>
      <c r="P187" s="43"/>
    </row>
    <row r="188" spans="1:16" outlineLevel="1" x14ac:dyDescent="0.5">
      <c r="A188" s="27" t="s">
        <v>421</v>
      </c>
      <c r="C188" s="121">
        <v>2001</v>
      </c>
      <c r="D188" s="122" t="s">
        <v>422</v>
      </c>
      <c r="F188" s="174"/>
      <c r="G188" s="174"/>
      <c r="H188" s="174"/>
      <c r="I188" s="174"/>
      <c r="J188" s="28">
        <f t="shared" ref="J188:J194" si="46">F188-G188-H188+I188</f>
        <v>0</v>
      </c>
      <c r="K188" s="183">
        <f t="shared" ref="K188:K194" si="47">IF(OR(F188&lt;&gt;0,G188&lt;&gt;0,H188&lt;&gt;0,I188&lt;&gt;0),$G$3,0)</f>
        <v>0</v>
      </c>
      <c r="L188" s="174"/>
      <c r="M188" s="174"/>
      <c r="N188" s="174"/>
      <c r="O188" s="16" t="str">
        <f t="shared" ref="O188:O195" si="48">IF(AND(OR(F188&lt;&gt;0,G188&lt;&gt;0,I188&lt;&gt;0,J188&lt;&gt;0),K188=0)=TRUE,"STORE COUNT MISSING",IF(AND(AND(F188=0,G188=0,I188=0,J188=0),K188&lt;&gt;0)=TRUE,"STORE COUNT SHOULD BE ZERO",""))</f>
        <v/>
      </c>
      <c r="P188" s="15"/>
    </row>
    <row r="189" spans="1:16" outlineLevel="1" x14ac:dyDescent="0.5">
      <c r="A189" s="27" t="s">
        <v>423</v>
      </c>
      <c r="C189" s="121">
        <v>2002</v>
      </c>
      <c r="D189" s="122" t="s">
        <v>424</v>
      </c>
      <c r="F189" s="174"/>
      <c r="G189" s="174"/>
      <c r="H189" s="174"/>
      <c r="I189" s="174"/>
      <c r="J189" s="28">
        <f t="shared" si="46"/>
        <v>0</v>
      </c>
      <c r="K189" s="183">
        <f t="shared" si="47"/>
        <v>0</v>
      </c>
      <c r="L189" s="174"/>
      <c r="M189" s="174"/>
      <c r="N189" s="174"/>
      <c r="O189" s="16" t="str">
        <f t="shared" si="48"/>
        <v/>
      </c>
      <c r="P189" s="15"/>
    </row>
    <row r="190" spans="1:16" outlineLevel="1" x14ac:dyDescent="0.5">
      <c r="A190" s="21"/>
      <c r="C190" s="121">
        <v>2003</v>
      </c>
      <c r="D190" s="122" t="s">
        <v>425</v>
      </c>
      <c r="F190" s="174"/>
      <c r="G190" s="174"/>
      <c r="H190" s="174"/>
      <c r="I190" s="174"/>
      <c r="J190" s="28">
        <f t="shared" si="46"/>
        <v>0</v>
      </c>
      <c r="K190" s="183">
        <f t="shared" si="47"/>
        <v>0</v>
      </c>
      <c r="L190" s="174"/>
      <c r="M190" s="174"/>
      <c r="N190" s="174"/>
      <c r="O190" s="16" t="str">
        <f t="shared" si="48"/>
        <v/>
      </c>
      <c r="P190" s="15"/>
    </row>
    <row r="191" spans="1:16" outlineLevel="1" x14ac:dyDescent="0.5">
      <c r="A191" s="21"/>
      <c r="C191" s="121">
        <v>2004</v>
      </c>
      <c r="D191" s="122" t="s">
        <v>426</v>
      </c>
      <c r="F191" s="174"/>
      <c r="G191" s="174"/>
      <c r="H191" s="174"/>
      <c r="I191" s="174"/>
      <c r="J191" s="28">
        <f t="shared" si="46"/>
        <v>0</v>
      </c>
      <c r="K191" s="183">
        <f t="shared" si="47"/>
        <v>0</v>
      </c>
      <c r="L191" s="174"/>
      <c r="M191" s="174"/>
      <c r="N191" s="174"/>
      <c r="O191" s="16" t="str">
        <f t="shared" si="48"/>
        <v/>
      </c>
      <c r="P191" s="15"/>
    </row>
    <row r="192" spans="1:16" outlineLevel="1" x14ac:dyDescent="0.5">
      <c r="A192" s="21"/>
      <c r="C192" s="121">
        <v>2005</v>
      </c>
      <c r="D192" s="122" t="s">
        <v>427</v>
      </c>
      <c r="F192" s="174"/>
      <c r="G192" s="174"/>
      <c r="H192" s="174"/>
      <c r="I192" s="174"/>
      <c r="J192" s="28">
        <f t="shared" si="46"/>
        <v>0</v>
      </c>
      <c r="K192" s="183">
        <f t="shared" si="47"/>
        <v>0</v>
      </c>
      <c r="L192" s="174"/>
      <c r="M192" s="174"/>
      <c r="N192" s="174"/>
      <c r="O192" s="16" t="str">
        <f t="shared" si="48"/>
        <v/>
      </c>
      <c r="P192" s="15"/>
    </row>
    <row r="193" spans="1:16" outlineLevel="1" x14ac:dyDescent="0.5">
      <c r="A193" s="21"/>
      <c r="C193" s="121">
        <v>2006</v>
      </c>
      <c r="D193" s="122" t="s">
        <v>428</v>
      </c>
      <c r="F193" s="174"/>
      <c r="G193" s="174"/>
      <c r="H193" s="174"/>
      <c r="I193" s="174"/>
      <c r="J193" s="28">
        <f t="shared" si="46"/>
        <v>0</v>
      </c>
      <c r="K193" s="183">
        <f t="shared" si="47"/>
        <v>0</v>
      </c>
      <c r="L193" s="174"/>
      <c r="M193" s="174"/>
      <c r="N193" s="174"/>
      <c r="O193" s="16" t="str">
        <f t="shared" si="48"/>
        <v/>
      </c>
      <c r="P193" s="15"/>
    </row>
    <row r="194" spans="1:16" x14ac:dyDescent="0.5">
      <c r="A194" s="21"/>
      <c r="C194" s="118">
        <v>2555</v>
      </c>
      <c r="D194" s="119" t="s">
        <v>429</v>
      </c>
      <c r="F194" s="174"/>
      <c r="G194" s="174"/>
      <c r="H194" s="174"/>
      <c r="I194" s="174"/>
      <c r="J194" s="28">
        <f t="shared" si="46"/>
        <v>0</v>
      </c>
      <c r="K194" s="183">
        <f t="shared" si="47"/>
        <v>0</v>
      </c>
      <c r="L194" s="174"/>
      <c r="M194" s="174"/>
      <c r="N194" s="174"/>
      <c r="O194" s="16" t="str">
        <f t="shared" si="48"/>
        <v/>
      </c>
      <c r="P194" s="15"/>
    </row>
    <row r="195" spans="1:16" x14ac:dyDescent="0.5">
      <c r="A195" s="21"/>
      <c r="B195" s="35">
        <v>2560</v>
      </c>
      <c r="C195" s="27" t="s">
        <v>57</v>
      </c>
      <c r="F195" s="46">
        <f>SUM(F188:F194)</f>
        <v>0</v>
      </c>
      <c r="G195" s="46">
        <f>SUM(G188:G194)</f>
        <v>0</v>
      </c>
      <c r="H195" s="46">
        <f>SUM(H188:H194)</f>
        <v>0</v>
      </c>
      <c r="I195" s="46">
        <f>SUM(I188:I194)</f>
        <v>0</v>
      </c>
      <c r="J195" s="46">
        <f>SUM(J188:J194)</f>
        <v>0</v>
      </c>
      <c r="K195" s="47">
        <f>MAX(K188:K194)</f>
        <v>0</v>
      </c>
      <c r="L195" s="46">
        <f>SUM(L188:L194)</f>
        <v>0</v>
      </c>
      <c r="M195" s="46">
        <f>SUM(M188:M194)</f>
        <v>0</v>
      </c>
      <c r="N195" s="46">
        <f>SUM(N188:N194)</f>
        <v>0</v>
      </c>
      <c r="O195" s="16" t="str">
        <f t="shared" si="48"/>
        <v/>
      </c>
      <c r="P195" s="15"/>
    </row>
    <row r="196" spans="1:16" outlineLevel="1" collapsed="1" x14ac:dyDescent="0.5">
      <c r="A196" s="21"/>
      <c r="K196" s="3"/>
      <c r="O196" s="16"/>
      <c r="P196" s="43"/>
    </row>
    <row r="197" spans="1:16" outlineLevel="1" x14ac:dyDescent="0.5">
      <c r="E197" s="4"/>
      <c r="F197" s="4">
        <v>2</v>
      </c>
      <c r="G197" s="4">
        <v>3</v>
      </c>
      <c r="H197" s="4">
        <v>7</v>
      </c>
      <c r="I197" s="4">
        <v>4</v>
      </c>
      <c r="J197" s="4">
        <v>5</v>
      </c>
      <c r="K197" s="4">
        <v>6</v>
      </c>
      <c r="L197" s="4">
        <v>8</v>
      </c>
      <c r="M197" s="4">
        <v>9</v>
      </c>
      <c r="N197" s="4">
        <v>10</v>
      </c>
      <c r="O197" s="16"/>
      <c r="P197" s="43"/>
    </row>
    <row r="198" spans="1:16" outlineLevel="1" x14ac:dyDescent="0.5">
      <c r="E198" s="4"/>
      <c r="F198" s="4"/>
      <c r="G198" s="4"/>
      <c r="H198" s="8" t="s">
        <v>261</v>
      </c>
      <c r="I198" s="4"/>
      <c r="J198" s="4"/>
      <c r="K198" s="8" t="s">
        <v>177</v>
      </c>
      <c r="L198" s="8" t="s">
        <v>262</v>
      </c>
      <c r="M198" s="21" t="s">
        <v>263</v>
      </c>
      <c r="N198" s="21" t="s">
        <v>263</v>
      </c>
      <c r="O198" s="16"/>
      <c r="P198" s="43"/>
    </row>
    <row r="199" spans="1:16" outlineLevel="1" x14ac:dyDescent="0.5">
      <c r="A199" s="4"/>
      <c r="B199" s="4"/>
      <c r="C199" s="4"/>
      <c r="E199" s="8"/>
      <c r="F199" s="21"/>
      <c r="G199" s="8" t="s">
        <v>147</v>
      </c>
      <c r="H199" s="21" t="s">
        <v>264</v>
      </c>
      <c r="I199" s="8" t="s">
        <v>148</v>
      </c>
      <c r="J199" s="8" t="s">
        <v>121</v>
      </c>
      <c r="K199" s="44" t="s">
        <v>265</v>
      </c>
      <c r="L199" s="44" t="s">
        <v>266</v>
      </c>
      <c r="M199" s="8" t="s">
        <v>267</v>
      </c>
      <c r="N199" s="8" t="s">
        <v>268</v>
      </c>
      <c r="O199" s="16"/>
      <c r="P199" s="43"/>
    </row>
    <row r="200" spans="1:16" outlineLevel="1" x14ac:dyDescent="0.5">
      <c r="A200" s="5"/>
      <c r="B200" s="5"/>
      <c r="C200" s="5"/>
      <c r="E200" s="9"/>
      <c r="F200" s="23" t="s">
        <v>151</v>
      </c>
      <c r="G200" s="9" t="s">
        <v>152</v>
      </c>
      <c r="H200" s="23" t="s">
        <v>269</v>
      </c>
      <c r="I200" s="9" t="s">
        <v>153</v>
      </c>
      <c r="J200" s="9" t="s">
        <v>283</v>
      </c>
      <c r="K200" s="9" t="s">
        <v>110</v>
      </c>
      <c r="L200" s="9" t="s">
        <v>270</v>
      </c>
      <c r="M200" s="9" t="s">
        <v>271</v>
      </c>
      <c r="N200" s="9" t="s">
        <v>272</v>
      </c>
      <c r="O200" s="16"/>
      <c r="P200" s="43"/>
    </row>
    <row r="201" spans="1:16" x14ac:dyDescent="0.5">
      <c r="A201" s="21"/>
      <c r="K201" s="3"/>
      <c r="O201" s="16"/>
      <c r="P201" s="43"/>
    </row>
    <row r="202" spans="1:16" outlineLevel="1" x14ac:dyDescent="0.5">
      <c r="A202" s="27" t="s">
        <v>430</v>
      </c>
      <c r="C202" s="121">
        <v>1801</v>
      </c>
      <c r="D202" s="122" t="s">
        <v>431</v>
      </c>
      <c r="F202" s="174"/>
      <c r="G202" s="174"/>
      <c r="H202" s="174"/>
      <c r="I202" s="174"/>
      <c r="J202" s="28">
        <f t="shared" ref="J202:J208" si="49">F202-G202-H202+I202</f>
        <v>0</v>
      </c>
      <c r="K202" s="183">
        <f t="shared" ref="K202:K208" si="50">IF(OR(F202&lt;&gt;0,G202&lt;&gt;0,H202&lt;&gt;0,I202&lt;&gt;0),$G$3,0)</f>
        <v>0</v>
      </c>
      <c r="L202" s="174"/>
      <c r="M202" s="174"/>
      <c r="N202" s="174"/>
      <c r="O202" s="16" t="str">
        <f t="shared" ref="O202:O209" si="51">IF(AND(OR(F202&lt;&gt;0,G202&lt;&gt;0,I202&lt;&gt;0,J202&lt;&gt;0),K202=0)=TRUE,"STORE COUNT MISSING",IF(AND(AND(F202=0,G202=0,I202=0,J202=0),K202&lt;&gt;0)=TRUE,"STORE COUNT SHOULD BE ZERO",""))</f>
        <v/>
      </c>
      <c r="P202" s="15"/>
    </row>
    <row r="203" spans="1:16" outlineLevel="1" x14ac:dyDescent="0.5">
      <c r="A203" s="27" t="s">
        <v>423</v>
      </c>
      <c r="C203" s="121">
        <v>1802</v>
      </c>
      <c r="D203" s="122" t="s">
        <v>432</v>
      </c>
      <c r="F203" s="174"/>
      <c r="G203" s="174"/>
      <c r="H203" s="174"/>
      <c r="I203" s="174"/>
      <c r="J203" s="28">
        <f t="shared" si="49"/>
        <v>0</v>
      </c>
      <c r="K203" s="183">
        <f t="shared" si="50"/>
        <v>0</v>
      </c>
      <c r="L203" s="174"/>
      <c r="M203" s="174"/>
      <c r="N203" s="174"/>
      <c r="O203" s="16" t="str">
        <f t="shared" si="51"/>
        <v/>
      </c>
      <c r="P203" s="15"/>
    </row>
    <row r="204" spans="1:16" outlineLevel="1" x14ac:dyDescent="0.5">
      <c r="A204" s="21"/>
      <c r="C204" s="121">
        <v>1803</v>
      </c>
      <c r="D204" s="122" t="s">
        <v>433</v>
      </c>
      <c r="F204" s="174"/>
      <c r="G204" s="174"/>
      <c r="H204" s="174"/>
      <c r="I204" s="174"/>
      <c r="J204" s="28">
        <f t="shared" si="49"/>
        <v>0</v>
      </c>
      <c r="K204" s="183">
        <f t="shared" si="50"/>
        <v>0</v>
      </c>
      <c r="L204" s="174"/>
      <c r="M204" s="174"/>
      <c r="N204" s="174"/>
      <c r="O204" s="16" t="str">
        <f t="shared" si="51"/>
        <v/>
      </c>
      <c r="P204" s="15"/>
    </row>
    <row r="205" spans="1:16" outlineLevel="1" x14ac:dyDescent="0.5">
      <c r="A205" s="21"/>
      <c r="C205" s="121">
        <v>1804</v>
      </c>
      <c r="D205" s="122" t="s">
        <v>434</v>
      </c>
      <c r="F205" s="174"/>
      <c r="G205" s="174"/>
      <c r="H205" s="174"/>
      <c r="I205" s="174"/>
      <c r="J205" s="28">
        <f t="shared" si="49"/>
        <v>0</v>
      </c>
      <c r="K205" s="183">
        <f t="shared" si="50"/>
        <v>0</v>
      </c>
      <c r="L205" s="174"/>
      <c r="M205" s="174"/>
      <c r="N205" s="174"/>
      <c r="O205" s="16" t="str">
        <f t="shared" si="51"/>
        <v/>
      </c>
      <c r="P205" s="15"/>
    </row>
    <row r="206" spans="1:16" outlineLevel="1" x14ac:dyDescent="0.5">
      <c r="A206" s="21"/>
      <c r="C206" s="121">
        <v>1805</v>
      </c>
      <c r="D206" s="122" t="s">
        <v>435</v>
      </c>
      <c r="F206" s="174"/>
      <c r="G206" s="174"/>
      <c r="H206" s="174"/>
      <c r="I206" s="174"/>
      <c r="J206" s="28">
        <f t="shared" si="49"/>
        <v>0</v>
      </c>
      <c r="K206" s="183">
        <f t="shared" si="50"/>
        <v>0</v>
      </c>
      <c r="L206" s="174"/>
      <c r="M206" s="174"/>
      <c r="N206" s="174"/>
      <c r="O206" s="16" t="str">
        <f t="shared" si="51"/>
        <v/>
      </c>
      <c r="P206" s="15"/>
    </row>
    <row r="207" spans="1:16" outlineLevel="1" x14ac:dyDescent="0.5">
      <c r="A207" s="21"/>
      <c r="C207" s="121">
        <v>1806</v>
      </c>
      <c r="D207" s="122" t="s">
        <v>436</v>
      </c>
      <c r="F207" s="174"/>
      <c r="G207" s="174"/>
      <c r="H207" s="174"/>
      <c r="I207" s="174"/>
      <c r="J207" s="28">
        <f t="shared" si="49"/>
        <v>0</v>
      </c>
      <c r="K207" s="183">
        <f t="shared" si="50"/>
        <v>0</v>
      </c>
      <c r="L207" s="174"/>
      <c r="M207" s="174"/>
      <c r="N207" s="174"/>
      <c r="O207" s="16" t="str">
        <f t="shared" si="51"/>
        <v/>
      </c>
      <c r="P207" s="15"/>
    </row>
    <row r="208" spans="1:16" x14ac:dyDescent="0.5">
      <c r="A208" s="21"/>
      <c r="C208" s="118">
        <v>2565</v>
      </c>
      <c r="D208" s="119" t="s">
        <v>437</v>
      </c>
      <c r="F208" s="174"/>
      <c r="G208" s="174"/>
      <c r="H208" s="174"/>
      <c r="I208" s="174"/>
      <c r="J208" s="28">
        <f t="shared" si="49"/>
        <v>0</v>
      </c>
      <c r="K208" s="183">
        <f t="shared" si="50"/>
        <v>0</v>
      </c>
      <c r="L208" s="174"/>
      <c r="M208" s="174"/>
      <c r="N208" s="174"/>
      <c r="O208" s="16" t="str">
        <f t="shared" si="51"/>
        <v/>
      </c>
      <c r="P208" s="15"/>
    </row>
    <row r="209" spans="1:16" outlineLevel="1" x14ac:dyDescent="0.5">
      <c r="A209" s="21"/>
      <c r="B209" s="35">
        <v>2570</v>
      </c>
      <c r="C209" s="27" t="s">
        <v>58</v>
      </c>
      <c r="D209" s="27"/>
      <c r="F209" s="46">
        <f>SUM(F202:F208)</f>
        <v>0</v>
      </c>
      <c r="G209" s="46">
        <f t="shared" ref="G209:J209" si="52">SUM(G202:G208)</f>
        <v>0</v>
      </c>
      <c r="H209" s="46">
        <f t="shared" si="52"/>
        <v>0</v>
      </c>
      <c r="I209" s="46">
        <f t="shared" si="52"/>
        <v>0</v>
      </c>
      <c r="J209" s="46">
        <f t="shared" si="52"/>
        <v>0</v>
      </c>
      <c r="K209" s="47">
        <f>MAX(K202:K208)</f>
        <v>0</v>
      </c>
      <c r="L209" s="46">
        <f t="shared" ref="L209" si="53">SUM(L202:L208)</f>
        <v>0</v>
      </c>
      <c r="M209" s="46">
        <f t="shared" ref="M209" si="54">SUM(M202:M208)</f>
        <v>0</v>
      </c>
      <c r="N209" s="46">
        <f t="shared" ref="N209" si="55">SUM(N202:N208)</f>
        <v>0</v>
      </c>
      <c r="O209" s="16" t="str">
        <f t="shared" si="51"/>
        <v/>
      </c>
      <c r="P209" s="15"/>
    </row>
    <row r="210" spans="1:16" outlineLevel="1" collapsed="1" x14ac:dyDescent="0.5">
      <c r="A210" s="21"/>
      <c r="H210" s="40"/>
      <c r="O210" s="16"/>
      <c r="P210" s="43"/>
    </row>
    <row r="211" spans="1:16" outlineLevel="1" x14ac:dyDescent="0.5">
      <c r="A211" s="27" t="s">
        <v>438</v>
      </c>
      <c r="C211" s="121" t="s">
        <v>439</v>
      </c>
      <c r="D211" s="122" t="s">
        <v>440</v>
      </c>
      <c r="F211" s="174"/>
      <c r="G211" s="174"/>
      <c r="H211" s="174"/>
      <c r="I211" s="174"/>
      <c r="J211" s="28">
        <f t="shared" ref="J211:J218" si="56">F211-G211-H211+I211</f>
        <v>0</v>
      </c>
      <c r="K211" s="183">
        <f t="shared" ref="K211:K218" si="57">IF(OR(F211&lt;&gt;0,G211&lt;&gt;0,H211&lt;&gt;0,I211&lt;&gt;0),$G$3,0)</f>
        <v>0</v>
      </c>
      <c r="L211" s="174"/>
      <c r="M211" s="174"/>
      <c r="N211" s="174"/>
      <c r="O211" s="16" t="str">
        <f t="shared" ref="O211:O219" si="58">IF(AND(OR(F211&lt;&gt;0,G211&lt;&gt;0,I211&lt;&gt;0,J211&lt;&gt;0),K211=0)=TRUE,"STORE COUNT MISSING",IF(AND(AND(F211=0,G211=0,I211=0,J211=0),K211&lt;&gt;0)=TRUE,"STORE COUNT SHOULD BE ZERO",""))</f>
        <v/>
      </c>
      <c r="P211" s="15"/>
    </row>
    <row r="212" spans="1:16" outlineLevel="1" x14ac:dyDescent="0.5">
      <c r="A212" s="21"/>
      <c r="C212" s="121" t="s">
        <v>441</v>
      </c>
      <c r="D212" s="122" t="s">
        <v>442</v>
      </c>
      <c r="F212" s="174"/>
      <c r="G212" s="174"/>
      <c r="H212" s="174"/>
      <c r="I212" s="174"/>
      <c r="J212" s="28">
        <f t="shared" si="56"/>
        <v>0</v>
      </c>
      <c r="K212" s="183">
        <f t="shared" si="57"/>
        <v>0</v>
      </c>
      <c r="L212" s="174"/>
      <c r="M212" s="174"/>
      <c r="N212" s="174"/>
      <c r="O212" s="16" t="str">
        <f t="shared" si="58"/>
        <v/>
      </c>
      <c r="P212" s="15"/>
    </row>
    <row r="213" spans="1:16" outlineLevel="1" x14ac:dyDescent="0.5">
      <c r="A213" s="21"/>
      <c r="C213" s="121" t="s">
        <v>443</v>
      </c>
      <c r="D213" s="122" t="s">
        <v>444</v>
      </c>
      <c r="F213" s="174"/>
      <c r="G213" s="174"/>
      <c r="H213" s="174"/>
      <c r="I213" s="174"/>
      <c r="J213" s="28">
        <f t="shared" si="56"/>
        <v>0</v>
      </c>
      <c r="K213" s="183">
        <f t="shared" si="57"/>
        <v>0</v>
      </c>
      <c r="L213" s="174"/>
      <c r="M213" s="174"/>
      <c r="N213" s="174"/>
      <c r="O213" s="16" t="str">
        <f t="shared" si="58"/>
        <v/>
      </c>
      <c r="P213" s="15"/>
    </row>
    <row r="214" spans="1:16" outlineLevel="1" x14ac:dyDescent="0.5">
      <c r="A214" s="21"/>
      <c r="C214" s="121" t="s">
        <v>445</v>
      </c>
      <c r="D214" s="122" t="s">
        <v>446</v>
      </c>
      <c r="F214" s="174"/>
      <c r="G214" s="174"/>
      <c r="H214" s="174"/>
      <c r="I214" s="174"/>
      <c r="J214" s="28">
        <f t="shared" si="56"/>
        <v>0</v>
      </c>
      <c r="K214" s="183">
        <f t="shared" si="57"/>
        <v>0</v>
      </c>
      <c r="L214" s="174"/>
      <c r="M214" s="174"/>
      <c r="N214" s="174"/>
      <c r="O214" s="16" t="str">
        <f t="shared" si="58"/>
        <v/>
      </c>
      <c r="P214" s="15"/>
    </row>
    <row r="215" spans="1:16" outlineLevel="1" x14ac:dyDescent="0.5">
      <c r="A215" s="21"/>
      <c r="C215" s="121" t="s">
        <v>447</v>
      </c>
      <c r="D215" s="122" t="s">
        <v>448</v>
      </c>
      <c r="F215" s="174"/>
      <c r="G215" s="174"/>
      <c r="H215" s="174"/>
      <c r="I215" s="174"/>
      <c r="J215" s="28">
        <f t="shared" si="56"/>
        <v>0</v>
      </c>
      <c r="K215" s="183">
        <f t="shared" si="57"/>
        <v>0</v>
      </c>
      <c r="L215" s="174"/>
      <c r="M215" s="174"/>
      <c r="N215" s="174"/>
      <c r="O215" s="16" t="str">
        <f t="shared" si="58"/>
        <v/>
      </c>
      <c r="P215" s="15"/>
    </row>
    <row r="216" spans="1:16" outlineLevel="1" x14ac:dyDescent="0.5">
      <c r="A216" s="21"/>
      <c r="C216" s="121" t="s">
        <v>449</v>
      </c>
      <c r="D216" s="122" t="s">
        <v>450</v>
      </c>
      <c r="F216" s="174"/>
      <c r="G216" s="174"/>
      <c r="H216" s="174"/>
      <c r="I216" s="174"/>
      <c r="J216" s="28">
        <f t="shared" si="56"/>
        <v>0</v>
      </c>
      <c r="K216" s="183">
        <f t="shared" si="57"/>
        <v>0</v>
      </c>
      <c r="L216" s="174"/>
      <c r="M216" s="174"/>
      <c r="N216" s="174"/>
      <c r="O216" s="16" t="str">
        <f t="shared" si="58"/>
        <v/>
      </c>
      <c r="P216" s="15"/>
    </row>
    <row r="217" spans="1:16" outlineLevel="1" x14ac:dyDescent="0.5">
      <c r="A217" s="21"/>
      <c r="C217" s="121" t="s">
        <v>451</v>
      </c>
      <c r="D217" s="122" t="s">
        <v>452</v>
      </c>
      <c r="F217" s="174"/>
      <c r="G217" s="174"/>
      <c r="H217" s="174"/>
      <c r="I217" s="174"/>
      <c r="J217" s="28">
        <f t="shared" si="56"/>
        <v>0</v>
      </c>
      <c r="K217" s="183">
        <f t="shared" si="57"/>
        <v>0</v>
      </c>
      <c r="L217" s="174"/>
      <c r="M217" s="174"/>
      <c r="N217" s="174"/>
      <c r="O217" s="16" t="str">
        <f t="shared" si="58"/>
        <v/>
      </c>
      <c r="P217" s="15"/>
    </row>
    <row r="218" spans="1:16" x14ac:dyDescent="0.5">
      <c r="A218" s="21"/>
      <c r="C218" s="118" t="s">
        <v>453</v>
      </c>
      <c r="D218" s="119" t="s">
        <v>454</v>
      </c>
      <c r="F218" s="174"/>
      <c r="G218" s="174"/>
      <c r="H218" s="174"/>
      <c r="I218" s="174"/>
      <c r="J218" s="28">
        <f t="shared" si="56"/>
        <v>0</v>
      </c>
      <c r="K218" s="183">
        <f t="shared" si="57"/>
        <v>0</v>
      </c>
      <c r="L218" s="174"/>
      <c r="M218" s="174"/>
      <c r="N218" s="174"/>
      <c r="O218" s="16" t="str">
        <f t="shared" si="58"/>
        <v/>
      </c>
      <c r="P218" s="15"/>
    </row>
    <row r="219" spans="1:16" outlineLevel="1" x14ac:dyDescent="0.5">
      <c r="A219" s="21"/>
      <c r="B219" s="35">
        <v>2580</v>
      </c>
      <c r="C219" s="27" t="s">
        <v>59</v>
      </c>
      <c r="D219" s="27"/>
      <c r="F219" s="46">
        <f>SUM(F211:F218)</f>
        <v>0</v>
      </c>
      <c r="G219" s="46">
        <f>SUM(G211:G218)</f>
        <v>0</v>
      </c>
      <c r="H219" s="46">
        <f>SUM(H211:H218)</f>
        <v>0</v>
      </c>
      <c r="I219" s="46">
        <f>SUM(I211:I218)</f>
        <v>0</v>
      </c>
      <c r="J219" s="46">
        <f>SUM(J211:J218)</f>
        <v>0</v>
      </c>
      <c r="K219" s="47">
        <f>MAX(K211:K218)</f>
        <v>0</v>
      </c>
      <c r="L219" s="46">
        <f>SUM(L211:L218)</f>
        <v>0</v>
      </c>
      <c r="M219" s="46">
        <f>SUM(M211:M218)</f>
        <v>0</v>
      </c>
      <c r="N219" s="46">
        <f>SUM(N211:N218)</f>
        <v>0</v>
      </c>
      <c r="O219" s="16" t="str">
        <f t="shared" si="58"/>
        <v/>
      </c>
      <c r="P219" s="15"/>
    </row>
    <row r="220" spans="1:16" outlineLevel="1" collapsed="1" x14ac:dyDescent="0.5">
      <c r="A220" s="21"/>
      <c r="H220" s="40"/>
      <c r="O220" s="16"/>
      <c r="P220" s="43"/>
    </row>
    <row r="221" spans="1:16" outlineLevel="1" x14ac:dyDescent="0.5">
      <c r="A221" s="27" t="s">
        <v>455</v>
      </c>
      <c r="C221" s="121">
        <v>1001</v>
      </c>
      <c r="D221" s="122" t="s">
        <v>456</v>
      </c>
      <c r="F221" s="174"/>
      <c r="G221" s="174"/>
      <c r="H221" s="174"/>
      <c r="I221" s="174"/>
      <c r="J221" s="28">
        <f t="shared" ref="J221:J230" si="59">F221-G221-H221+I221</f>
        <v>0</v>
      </c>
      <c r="K221" s="183">
        <f t="shared" ref="K221:K230" si="60">IF(OR(F221&lt;&gt;0,G221&lt;&gt;0,H221&lt;&gt;0,I221&lt;&gt;0),$G$3,0)</f>
        <v>0</v>
      </c>
      <c r="L221" s="174"/>
      <c r="M221" s="174"/>
      <c r="N221" s="174"/>
      <c r="O221" s="16" t="str">
        <f t="shared" ref="O221:O234" si="61">IF(AND(OR(F221&lt;&gt;0,G221&lt;&gt;0,I221&lt;&gt;0,J221&lt;&gt;0),K221=0)=TRUE,"STORE COUNT MISSING",IF(AND(AND(F221=0,G221=0,I221=0,J221=0),K221&lt;&gt;0)=TRUE,"STORE COUNT SHOULD BE ZERO",""))</f>
        <v/>
      </c>
      <c r="P221" s="15"/>
    </row>
    <row r="222" spans="1:16" outlineLevel="1" x14ac:dyDescent="0.5">
      <c r="A222" s="21"/>
      <c r="C222" s="121">
        <v>1002</v>
      </c>
      <c r="D222" s="122" t="s">
        <v>457</v>
      </c>
      <c r="F222" s="174"/>
      <c r="G222" s="174"/>
      <c r="H222" s="174"/>
      <c r="I222" s="174"/>
      <c r="J222" s="28">
        <f t="shared" si="59"/>
        <v>0</v>
      </c>
      <c r="K222" s="183">
        <f t="shared" si="60"/>
        <v>0</v>
      </c>
      <c r="L222" s="174"/>
      <c r="M222" s="174"/>
      <c r="N222" s="174"/>
      <c r="O222" s="16" t="str">
        <f t="shared" si="61"/>
        <v/>
      </c>
      <c r="P222" s="15"/>
    </row>
    <row r="223" spans="1:16" outlineLevel="1" x14ac:dyDescent="0.5">
      <c r="A223" s="21"/>
      <c r="C223" s="121">
        <v>1003</v>
      </c>
      <c r="D223" s="122" t="s">
        <v>458</v>
      </c>
      <c r="F223" s="174"/>
      <c r="G223" s="174"/>
      <c r="H223" s="174"/>
      <c r="I223" s="174"/>
      <c r="J223" s="28">
        <f t="shared" si="59"/>
        <v>0</v>
      </c>
      <c r="K223" s="183">
        <f t="shared" si="60"/>
        <v>0</v>
      </c>
      <c r="L223" s="174"/>
      <c r="M223" s="174"/>
      <c r="N223" s="174"/>
      <c r="O223" s="16" t="str">
        <f t="shared" si="61"/>
        <v/>
      </c>
      <c r="P223" s="15"/>
    </row>
    <row r="224" spans="1:16" outlineLevel="1" x14ac:dyDescent="0.5">
      <c r="A224" s="21"/>
      <c r="C224" s="121">
        <v>1004</v>
      </c>
      <c r="D224" s="122" t="s">
        <v>459</v>
      </c>
      <c r="F224" s="174"/>
      <c r="G224" s="174"/>
      <c r="H224" s="174"/>
      <c r="I224" s="174"/>
      <c r="J224" s="28">
        <f t="shared" si="59"/>
        <v>0</v>
      </c>
      <c r="K224" s="183">
        <f t="shared" si="60"/>
        <v>0</v>
      </c>
      <c r="L224" s="174"/>
      <c r="M224" s="174"/>
      <c r="N224" s="174"/>
      <c r="O224" s="16" t="str">
        <f t="shared" si="61"/>
        <v/>
      </c>
      <c r="P224" s="15"/>
    </row>
    <row r="225" spans="1:16" outlineLevel="1" x14ac:dyDescent="0.5">
      <c r="A225" s="21"/>
      <c r="C225" s="121">
        <v>1005</v>
      </c>
      <c r="D225" s="122" t="s">
        <v>460</v>
      </c>
      <c r="F225" s="174"/>
      <c r="G225" s="174"/>
      <c r="H225" s="174"/>
      <c r="I225" s="174"/>
      <c r="J225" s="28">
        <f t="shared" si="59"/>
        <v>0</v>
      </c>
      <c r="K225" s="183">
        <f t="shared" si="60"/>
        <v>0</v>
      </c>
      <c r="L225" s="174"/>
      <c r="M225" s="174"/>
      <c r="N225" s="174"/>
      <c r="O225" s="16" t="str">
        <f t="shared" si="61"/>
        <v/>
      </c>
      <c r="P225" s="15"/>
    </row>
    <row r="226" spans="1:16" outlineLevel="1" x14ac:dyDescent="0.5">
      <c r="A226" s="21"/>
      <c r="C226" s="121">
        <v>1006</v>
      </c>
      <c r="D226" s="122" t="s">
        <v>461</v>
      </c>
      <c r="F226" s="174"/>
      <c r="G226" s="174"/>
      <c r="H226" s="174"/>
      <c r="I226" s="174"/>
      <c r="J226" s="28">
        <f t="shared" si="59"/>
        <v>0</v>
      </c>
      <c r="K226" s="183">
        <f t="shared" si="60"/>
        <v>0</v>
      </c>
      <c r="L226" s="174"/>
      <c r="M226" s="174"/>
      <c r="N226" s="174"/>
      <c r="O226" s="16" t="str">
        <f t="shared" si="61"/>
        <v/>
      </c>
      <c r="P226" s="15"/>
    </row>
    <row r="227" spans="1:16" outlineLevel="1" x14ac:dyDescent="0.5">
      <c r="A227" s="21"/>
      <c r="C227" s="121">
        <v>1007</v>
      </c>
      <c r="D227" s="122" t="s">
        <v>462</v>
      </c>
      <c r="F227" s="174"/>
      <c r="G227" s="174"/>
      <c r="H227" s="174"/>
      <c r="I227" s="174"/>
      <c r="J227" s="28">
        <f t="shared" si="59"/>
        <v>0</v>
      </c>
      <c r="K227" s="183">
        <f t="shared" si="60"/>
        <v>0</v>
      </c>
      <c r="L227" s="174"/>
      <c r="M227" s="174"/>
      <c r="N227" s="174"/>
      <c r="O227" s="16" t="str">
        <f t="shared" si="61"/>
        <v/>
      </c>
      <c r="P227" s="15"/>
    </row>
    <row r="228" spans="1:16" outlineLevel="1" x14ac:dyDescent="0.5">
      <c r="A228" s="21"/>
      <c r="C228" s="121">
        <v>1008</v>
      </c>
      <c r="D228" s="122" t="s">
        <v>463</v>
      </c>
      <c r="F228" s="174"/>
      <c r="G228" s="174"/>
      <c r="H228" s="174"/>
      <c r="I228" s="174"/>
      <c r="J228" s="28">
        <f t="shared" si="59"/>
        <v>0</v>
      </c>
      <c r="K228" s="183">
        <f t="shared" si="60"/>
        <v>0</v>
      </c>
      <c r="L228" s="174"/>
      <c r="M228" s="174"/>
      <c r="N228" s="174"/>
      <c r="O228" s="16" t="str">
        <f t="shared" si="61"/>
        <v/>
      </c>
      <c r="P228" s="15"/>
    </row>
    <row r="229" spans="1:16" outlineLevel="1" x14ac:dyDescent="0.5">
      <c r="A229" s="21"/>
      <c r="C229" s="121">
        <v>1009</v>
      </c>
      <c r="D229" s="122" t="s">
        <v>464</v>
      </c>
      <c r="F229" s="174"/>
      <c r="G229" s="174"/>
      <c r="H229" s="174"/>
      <c r="I229" s="174"/>
      <c r="J229" s="28">
        <f t="shared" si="59"/>
        <v>0</v>
      </c>
      <c r="K229" s="183">
        <f t="shared" si="60"/>
        <v>0</v>
      </c>
      <c r="L229" s="174"/>
      <c r="M229" s="174"/>
      <c r="N229" s="174"/>
      <c r="O229" s="16" t="str">
        <f t="shared" si="61"/>
        <v/>
      </c>
      <c r="P229" s="15"/>
    </row>
    <row r="230" spans="1:16" x14ac:dyDescent="0.5">
      <c r="A230" s="21"/>
      <c r="C230" s="118">
        <v>2585</v>
      </c>
      <c r="D230" s="119" t="s">
        <v>465</v>
      </c>
      <c r="F230" s="174"/>
      <c r="G230" s="174"/>
      <c r="H230" s="174"/>
      <c r="I230" s="174"/>
      <c r="J230" s="28">
        <f t="shared" si="59"/>
        <v>0</v>
      </c>
      <c r="K230" s="183">
        <f t="shared" si="60"/>
        <v>0</v>
      </c>
      <c r="L230" s="174"/>
      <c r="M230" s="174"/>
      <c r="N230" s="174"/>
      <c r="O230" s="16" t="str">
        <f t="shared" si="61"/>
        <v/>
      </c>
      <c r="P230" s="15"/>
    </row>
    <row r="231" spans="1:16" outlineLevel="1" x14ac:dyDescent="0.5">
      <c r="A231" s="21"/>
      <c r="B231" s="35">
        <v>2590</v>
      </c>
      <c r="C231" s="27" t="s">
        <v>135</v>
      </c>
      <c r="D231" s="27"/>
      <c r="F231" s="46">
        <f>SUM(F221:F230)</f>
        <v>0</v>
      </c>
      <c r="G231" s="46">
        <f>SUM(G221:G230)</f>
        <v>0</v>
      </c>
      <c r="H231" s="46">
        <f>SUM(H221:H230)</f>
        <v>0</v>
      </c>
      <c r="I231" s="46">
        <f>SUM(I221:I230)</f>
        <v>0</v>
      </c>
      <c r="J231" s="46">
        <f>SUM(J221:J230)</f>
        <v>0</v>
      </c>
      <c r="K231" s="47">
        <f>MAX(K221:K230)</f>
        <v>0</v>
      </c>
      <c r="L231" s="46">
        <f>SUM(L221:L230)</f>
        <v>0</v>
      </c>
      <c r="M231" s="46">
        <f>SUM(M221:M230)</f>
        <v>0</v>
      </c>
      <c r="N231" s="46">
        <f>SUM(N221:N230)</f>
        <v>0</v>
      </c>
      <c r="O231" s="16" t="str">
        <f t="shared" si="61"/>
        <v/>
      </c>
      <c r="P231" s="15"/>
    </row>
    <row r="232" spans="1:16" x14ac:dyDescent="0.5">
      <c r="A232" s="21"/>
      <c r="B232" s="21">
        <v>2600</v>
      </c>
      <c r="C232" s="7" t="s">
        <v>60</v>
      </c>
      <c r="D232" s="21"/>
      <c r="F232" s="174"/>
      <c r="G232" s="174"/>
      <c r="H232" s="174"/>
      <c r="I232" s="174"/>
      <c r="J232" s="28">
        <f>F232-G232-H232+I232</f>
        <v>0</v>
      </c>
      <c r="K232" s="183">
        <f>IF(OR(F232&lt;&gt;0,G232&lt;&gt;0,H232&lt;&gt;0,I232&lt;&gt;0),$G$3,0)</f>
        <v>0</v>
      </c>
      <c r="L232" s="174"/>
      <c r="M232" s="174"/>
      <c r="N232" s="174"/>
      <c r="O232" s="16" t="str">
        <f t="shared" si="61"/>
        <v/>
      </c>
      <c r="P232" s="15"/>
    </row>
    <row r="233" spans="1:16" x14ac:dyDescent="0.5">
      <c r="A233" s="21"/>
      <c r="B233" s="21">
        <v>2609</v>
      </c>
      <c r="C233" s="7" t="s">
        <v>136</v>
      </c>
      <c r="D233" s="21"/>
      <c r="F233" s="174"/>
      <c r="G233" s="174"/>
      <c r="H233" s="174"/>
      <c r="I233" s="174"/>
      <c r="J233" s="28">
        <f>F233-G233-H233+I233</f>
        <v>0</v>
      </c>
      <c r="K233" s="183">
        <f>IF(OR(F233&lt;&gt;0,G233&lt;&gt;0,H233&lt;&gt;0,I233&lt;&gt;0),$G$3,0)</f>
        <v>0</v>
      </c>
      <c r="L233" s="174"/>
      <c r="M233" s="174"/>
      <c r="N233" s="174"/>
      <c r="O233" s="16" t="str">
        <f t="shared" si="61"/>
        <v/>
      </c>
      <c r="P233" s="15"/>
    </row>
    <row r="234" spans="1:16" x14ac:dyDescent="0.5">
      <c r="A234" s="4">
        <v>2610</v>
      </c>
      <c r="B234" s="1" t="s">
        <v>466</v>
      </c>
      <c r="C234" s="1"/>
      <c r="D234" s="1"/>
      <c r="F234" s="46">
        <f>F186+F195+F209+F219+F231+F232+F233</f>
        <v>0</v>
      </c>
      <c r="G234" s="46">
        <f>G186+G195+G209+G219+G231+G232+G233</f>
        <v>0</v>
      </c>
      <c r="H234" s="46">
        <f>H186+H195+H209+H219+H231+H232+H233</f>
        <v>0</v>
      </c>
      <c r="I234" s="46">
        <f>I186+I195+I209+I219+I231+I232+I233</f>
        <v>0</v>
      </c>
      <c r="J234" s="46">
        <f>J186+J195+J209+J219+J231+J232+J233</f>
        <v>0</v>
      </c>
      <c r="K234" s="47">
        <f>MAX(K233,K232,K231,K219,K209,K195,K186)</f>
        <v>0</v>
      </c>
      <c r="L234" s="46">
        <f>L186+L195+L209+L219+L231+L232+L233</f>
        <v>0</v>
      </c>
      <c r="M234" s="46">
        <f>M186+M195+M209+M219+M231+M232+M233</f>
        <v>0</v>
      </c>
      <c r="N234" s="46">
        <f>N186+N195+N209+N219+N231+N232+N233</f>
        <v>0</v>
      </c>
      <c r="O234" s="16" t="str">
        <f t="shared" si="61"/>
        <v/>
      </c>
      <c r="P234" s="15"/>
    </row>
    <row r="235" spans="1:16" x14ac:dyDescent="0.5">
      <c r="H235" s="40"/>
      <c r="L235" s="40"/>
      <c r="O235" s="16"/>
      <c r="P235" s="43"/>
    </row>
    <row r="236" spans="1:16" outlineLevel="1" x14ac:dyDescent="0.5">
      <c r="A236" s="27" t="s">
        <v>467</v>
      </c>
      <c r="C236" s="121">
        <v>2101</v>
      </c>
      <c r="D236" s="122" t="s">
        <v>468</v>
      </c>
      <c r="F236" s="174"/>
      <c r="G236" s="174"/>
      <c r="H236" s="174"/>
      <c r="I236" s="174"/>
      <c r="J236" s="28">
        <f t="shared" ref="J236:J250" si="62">F236-G236-H236+I236</f>
        <v>0</v>
      </c>
      <c r="K236" s="183">
        <f t="shared" ref="K236:K250" si="63">IF(OR(F236&lt;&gt;0,G236&lt;&gt;0,H236&lt;&gt;0,I236&lt;&gt;0),$G$3,0)</f>
        <v>0</v>
      </c>
      <c r="L236" s="174"/>
      <c r="M236" s="174"/>
      <c r="N236" s="174"/>
      <c r="O236" s="16" t="str">
        <f t="shared" ref="O236:O251" si="64">IF(AND(OR(F236&lt;&gt;0,G236&lt;&gt;0,I236&lt;&gt;0,J236&lt;&gt;0),K236=0)=TRUE,"STORE COUNT MISSING",IF(AND(AND(F236=0,G236=0,I236=0,J236=0),K236&lt;&gt;0)=TRUE,"STORE COUNT SHOULD BE ZERO",""))</f>
        <v/>
      </c>
      <c r="P236" s="15"/>
    </row>
    <row r="237" spans="1:16" outlineLevel="1" x14ac:dyDescent="0.5">
      <c r="C237" s="121">
        <v>2102</v>
      </c>
      <c r="D237" s="122" t="s">
        <v>469</v>
      </c>
      <c r="F237" s="174"/>
      <c r="G237" s="174"/>
      <c r="H237" s="174"/>
      <c r="I237" s="174"/>
      <c r="J237" s="28">
        <f t="shared" si="62"/>
        <v>0</v>
      </c>
      <c r="K237" s="183">
        <f t="shared" si="63"/>
        <v>0</v>
      </c>
      <c r="L237" s="174"/>
      <c r="M237" s="174"/>
      <c r="N237" s="174"/>
      <c r="O237" s="16" t="str">
        <f t="shared" si="64"/>
        <v/>
      </c>
      <c r="P237" s="15"/>
    </row>
    <row r="238" spans="1:16" outlineLevel="1" x14ac:dyDescent="0.5">
      <c r="C238" s="121">
        <v>2103</v>
      </c>
      <c r="D238" s="122" t="s">
        <v>470</v>
      </c>
      <c r="F238" s="174"/>
      <c r="G238" s="174"/>
      <c r="H238" s="174"/>
      <c r="I238" s="174"/>
      <c r="J238" s="28">
        <f t="shared" si="62"/>
        <v>0</v>
      </c>
      <c r="K238" s="183">
        <f t="shared" si="63"/>
        <v>0</v>
      </c>
      <c r="L238" s="174"/>
      <c r="M238" s="174"/>
      <c r="N238" s="174"/>
      <c r="O238" s="16" t="str">
        <f t="shared" si="64"/>
        <v/>
      </c>
      <c r="P238" s="15"/>
    </row>
    <row r="239" spans="1:16" outlineLevel="1" x14ac:dyDescent="0.5">
      <c r="C239" s="121">
        <v>2104</v>
      </c>
      <c r="D239" s="122" t="s">
        <v>471</v>
      </c>
      <c r="F239" s="174"/>
      <c r="G239" s="174"/>
      <c r="H239" s="174"/>
      <c r="I239" s="174"/>
      <c r="J239" s="28">
        <f t="shared" si="62"/>
        <v>0</v>
      </c>
      <c r="K239" s="183">
        <f t="shared" si="63"/>
        <v>0</v>
      </c>
      <c r="L239" s="174"/>
      <c r="M239" s="174"/>
      <c r="N239" s="174"/>
      <c r="O239" s="16" t="str">
        <f t="shared" si="64"/>
        <v/>
      </c>
      <c r="P239" s="15"/>
    </row>
    <row r="240" spans="1:16" outlineLevel="1" x14ac:dyDescent="0.5">
      <c r="C240" s="121">
        <v>2105</v>
      </c>
      <c r="D240" s="122" t="s">
        <v>472</v>
      </c>
      <c r="F240" s="174"/>
      <c r="G240" s="174"/>
      <c r="H240" s="174"/>
      <c r="I240" s="174"/>
      <c r="J240" s="28">
        <f t="shared" si="62"/>
        <v>0</v>
      </c>
      <c r="K240" s="183">
        <f t="shared" si="63"/>
        <v>0</v>
      </c>
      <c r="L240" s="174"/>
      <c r="M240" s="174"/>
      <c r="N240" s="174"/>
      <c r="O240" s="16" t="str">
        <f t="shared" si="64"/>
        <v/>
      </c>
      <c r="P240" s="15"/>
    </row>
    <row r="241" spans="1:16" outlineLevel="1" x14ac:dyDescent="0.5">
      <c r="C241" s="121">
        <v>2106</v>
      </c>
      <c r="D241" s="122" t="s">
        <v>473</v>
      </c>
      <c r="F241" s="174"/>
      <c r="G241" s="174"/>
      <c r="H241" s="174"/>
      <c r="I241" s="174"/>
      <c r="J241" s="28">
        <f t="shared" si="62"/>
        <v>0</v>
      </c>
      <c r="K241" s="183">
        <f t="shared" si="63"/>
        <v>0</v>
      </c>
      <c r="L241" s="174"/>
      <c r="M241" s="174"/>
      <c r="N241" s="174"/>
      <c r="O241" s="16" t="str">
        <f t="shared" si="64"/>
        <v/>
      </c>
      <c r="P241" s="15"/>
    </row>
    <row r="242" spans="1:16" outlineLevel="1" x14ac:dyDescent="0.5">
      <c r="C242" s="121">
        <v>2107</v>
      </c>
      <c r="D242" s="122" t="s">
        <v>474</v>
      </c>
      <c r="F242" s="174"/>
      <c r="G242" s="174"/>
      <c r="H242" s="174"/>
      <c r="I242" s="174"/>
      <c r="J242" s="28">
        <f t="shared" si="62"/>
        <v>0</v>
      </c>
      <c r="K242" s="183">
        <f t="shared" si="63"/>
        <v>0</v>
      </c>
      <c r="L242" s="174"/>
      <c r="M242" s="174"/>
      <c r="N242" s="174"/>
      <c r="O242" s="16" t="str">
        <f t="shared" si="64"/>
        <v/>
      </c>
      <c r="P242" s="15"/>
    </row>
    <row r="243" spans="1:16" outlineLevel="1" x14ac:dyDescent="0.5">
      <c r="C243" s="121">
        <v>2108</v>
      </c>
      <c r="D243" s="122" t="s">
        <v>475</v>
      </c>
      <c r="F243" s="174"/>
      <c r="G243" s="174"/>
      <c r="H243" s="174"/>
      <c r="I243" s="174"/>
      <c r="J243" s="28">
        <f t="shared" si="62"/>
        <v>0</v>
      </c>
      <c r="K243" s="183">
        <f t="shared" si="63"/>
        <v>0</v>
      </c>
      <c r="L243" s="174"/>
      <c r="M243" s="174"/>
      <c r="N243" s="174"/>
      <c r="O243" s="16" t="str">
        <f t="shared" si="64"/>
        <v/>
      </c>
      <c r="P243" s="15"/>
    </row>
    <row r="244" spans="1:16" outlineLevel="1" x14ac:dyDescent="0.5">
      <c r="C244" s="121">
        <v>2109</v>
      </c>
      <c r="D244" s="122" t="s">
        <v>476</v>
      </c>
      <c r="F244" s="174"/>
      <c r="G244" s="174"/>
      <c r="H244" s="174"/>
      <c r="I244" s="174"/>
      <c r="J244" s="28">
        <f t="shared" si="62"/>
        <v>0</v>
      </c>
      <c r="K244" s="183">
        <f t="shared" si="63"/>
        <v>0</v>
      </c>
      <c r="L244" s="174"/>
      <c r="M244" s="174"/>
      <c r="N244" s="174"/>
      <c r="O244" s="16" t="str">
        <f t="shared" si="64"/>
        <v/>
      </c>
      <c r="P244" s="15"/>
    </row>
    <row r="245" spans="1:16" outlineLevel="1" x14ac:dyDescent="0.5">
      <c r="C245" s="121">
        <v>2110</v>
      </c>
      <c r="D245" s="122" t="s">
        <v>477</v>
      </c>
      <c r="F245" s="174"/>
      <c r="G245" s="174"/>
      <c r="H245" s="174"/>
      <c r="I245" s="174"/>
      <c r="J245" s="28">
        <f t="shared" si="62"/>
        <v>0</v>
      </c>
      <c r="K245" s="183">
        <f t="shared" si="63"/>
        <v>0</v>
      </c>
      <c r="L245" s="174"/>
      <c r="M245" s="174"/>
      <c r="N245" s="174"/>
      <c r="O245" s="16" t="str">
        <f t="shared" si="64"/>
        <v/>
      </c>
      <c r="P245" s="15"/>
    </row>
    <row r="246" spans="1:16" outlineLevel="1" x14ac:dyDescent="0.5">
      <c r="C246" s="121">
        <v>2111</v>
      </c>
      <c r="D246" s="122" t="s">
        <v>478</v>
      </c>
      <c r="F246" s="174"/>
      <c r="G246" s="174"/>
      <c r="H246" s="174"/>
      <c r="I246" s="174"/>
      <c r="J246" s="28">
        <f t="shared" si="62"/>
        <v>0</v>
      </c>
      <c r="K246" s="183">
        <f t="shared" si="63"/>
        <v>0</v>
      </c>
      <c r="L246" s="174"/>
      <c r="M246" s="174"/>
      <c r="N246" s="174"/>
      <c r="O246" s="16" t="str">
        <f t="shared" si="64"/>
        <v/>
      </c>
      <c r="P246" s="15"/>
    </row>
    <row r="247" spans="1:16" outlineLevel="1" x14ac:dyDescent="0.5">
      <c r="C247" s="121">
        <v>2112</v>
      </c>
      <c r="D247" s="122" t="s">
        <v>479</v>
      </c>
      <c r="F247" s="174"/>
      <c r="G247" s="174"/>
      <c r="H247" s="174"/>
      <c r="I247" s="174"/>
      <c r="J247" s="28">
        <f t="shared" si="62"/>
        <v>0</v>
      </c>
      <c r="K247" s="183">
        <f t="shared" si="63"/>
        <v>0</v>
      </c>
      <c r="L247" s="174"/>
      <c r="M247" s="174"/>
      <c r="N247" s="174"/>
      <c r="O247" s="16" t="str">
        <f t="shared" si="64"/>
        <v/>
      </c>
      <c r="P247" s="15"/>
    </row>
    <row r="248" spans="1:16" outlineLevel="1" x14ac:dyDescent="0.5">
      <c r="C248" s="121">
        <v>2113</v>
      </c>
      <c r="D248" s="122" t="s">
        <v>480</v>
      </c>
      <c r="F248" s="174"/>
      <c r="G248" s="174"/>
      <c r="H248" s="174"/>
      <c r="I248" s="174"/>
      <c r="J248" s="28">
        <f t="shared" si="62"/>
        <v>0</v>
      </c>
      <c r="K248" s="183">
        <f t="shared" si="63"/>
        <v>0</v>
      </c>
      <c r="L248" s="174"/>
      <c r="M248" s="174"/>
      <c r="N248" s="174"/>
      <c r="O248" s="16" t="str">
        <f t="shared" si="64"/>
        <v/>
      </c>
      <c r="P248" s="15"/>
    </row>
    <row r="249" spans="1:16" outlineLevel="1" x14ac:dyDescent="0.5">
      <c r="C249" s="121">
        <v>2114</v>
      </c>
      <c r="D249" s="122" t="s">
        <v>481</v>
      </c>
      <c r="F249" s="174"/>
      <c r="G249" s="174"/>
      <c r="H249" s="174"/>
      <c r="I249" s="174"/>
      <c r="J249" s="28">
        <f t="shared" si="62"/>
        <v>0</v>
      </c>
      <c r="K249" s="183">
        <f t="shared" si="63"/>
        <v>0</v>
      </c>
      <c r="L249" s="174"/>
      <c r="M249" s="174"/>
      <c r="N249" s="174"/>
      <c r="O249" s="16" t="str">
        <f t="shared" si="64"/>
        <v/>
      </c>
      <c r="P249" s="15"/>
    </row>
    <row r="250" spans="1:16" x14ac:dyDescent="0.5">
      <c r="C250" s="118">
        <v>2615</v>
      </c>
      <c r="D250" s="119" t="s">
        <v>482</v>
      </c>
      <c r="F250" s="174"/>
      <c r="G250" s="174"/>
      <c r="H250" s="174"/>
      <c r="I250" s="174"/>
      <c r="J250" s="28">
        <f t="shared" si="62"/>
        <v>0</v>
      </c>
      <c r="K250" s="183">
        <f t="shared" si="63"/>
        <v>0</v>
      </c>
      <c r="L250" s="174"/>
      <c r="M250" s="174"/>
      <c r="N250" s="174"/>
      <c r="O250" s="16" t="str">
        <f t="shared" si="64"/>
        <v/>
      </c>
      <c r="P250" s="15"/>
    </row>
    <row r="251" spans="1:16" outlineLevel="1" x14ac:dyDescent="0.5">
      <c r="A251" s="21"/>
      <c r="B251" s="35">
        <v>2620</v>
      </c>
      <c r="C251" s="27" t="s">
        <v>61</v>
      </c>
      <c r="D251" s="27"/>
      <c r="F251" s="46">
        <f>SUM(F236:F250)</f>
        <v>0</v>
      </c>
      <c r="G251" s="46">
        <f>SUM(G236:G250)</f>
        <v>0</v>
      </c>
      <c r="H251" s="46">
        <f>SUM(H236:H250)</f>
        <v>0</v>
      </c>
      <c r="I251" s="46">
        <f>SUM(I236:I250)</f>
        <v>0</v>
      </c>
      <c r="J251" s="46">
        <f>SUM(J236:J250)</f>
        <v>0</v>
      </c>
      <c r="K251" s="47">
        <f>MAX(K236:K243,K244:K250)</f>
        <v>0</v>
      </c>
      <c r="L251" s="46">
        <f>SUM(L236:L250)</f>
        <v>0</v>
      </c>
      <c r="M251" s="46">
        <f>SUM(M236:M250)</f>
        <v>0</v>
      </c>
      <c r="N251" s="46">
        <f>SUM(N236:N250)</f>
        <v>0</v>
      </c>
      <c r="O251" s="16" t="str">
        <f t="shared" si="64"/>
        <v/>
      </c>
      <c r="P251" s="15"/>
    </row>
    <row r="252" spans="1:16" outlineLevel="1" collapsed="1" x14ac:dyDescent="0.5">
      <c r="A252" s="21"/>
      <c r="H252" s="40"/>
      <c r="L252" s="40"/>
      <c r="O252" s="16"/>
      <c r="P252" s="43"/>
    </row>
    <row r="253" spans="1:16" outlineLevel="1" x14ac:dyDescent="0.5">
      <c r="A253" s="27" t="s">
        <v>483</v>
      </c>
      <c r="C253" s="121">
        <v>2401</v>
      </c>
      <c r="D253" s="122" t="s">
        <v>484</v>
      </c>
      <c r="F253" s="174"/>
      <c r="G253" s="174"/>
      <c r="H253" s="174"/>
      <c r="I253" s="174"/>
      <c r="J253" s="28">
        <f t="shared" ref="J253:J259" si="65">F253-G253-H253+I253</f>
        <v>0</v>
      </c>
      <c r="K253" s="183">
        <f t="shared" ref="K253:K259" si="66">IF(OR(F253&lt;&gt;0,G253&lt;&gt;0,H253&lt;&gt;0,I253&lt;&gt;0),$G$3,0)</f>
        <v>0</v>
      </c>
      <c r="L253" s="174"/>
      <c r="M253" s="174"/>
      <c r="N253" s="174"/>
      <c r="O253" s="16" t="str">
        <f t="shared" ref="O253:O260" si="67">IF(AND(OR(F253&lt;&gt;0,G253&lt;&gt;0,I253&lt;&gt;0,J253&lt;&gt;0),K253=0)=TRUE,"STORE COUNT MISSING",IF(AND(AND(F253=0,G253=0,I253=0,J253=0),K253&lt;&gt;0)=TRUE,"STORE COUNT SHOULD BE ZERO",""))</f>
        <v/>
      </c>
      <c r="P253" s="15"/>
    </row>
    <row r="254" spans="1:16" outlineLevel="1" x14ac:dyDescent="0.5">
      <c r="A254" s="21"/>
      <c r="C254" s="121">
        <v>2402</v>
      </c>
      <c r="D254" s="122" t="s">
        <v>485</v>
      </c>
      <c r="F254" s="174"/>
      <c r="G254" s="174"/>
      <c r="H254" s="174"/>
      <c r="I254" s="174"/>
      <c r="J254" s="28">
        <f t="shared" si="65"/>
        <v>0</v>
      </c>
      <c r="K254" s="183">
        <f t="shared" si="66"/>
        <v>0</v>
      </c>
      <c r="L254" s="174"/>
      <c r="M254" s="174"/>
      <c r="N254" s="174"/>
      <c r="O254" s="16" t="str">
        <f t="shared" si="67"/>
        <v/>
      </c>
      <c r="P254" s="15"/>
    </row>
    <row r="255" spans="1:16" outlineLevel="1" x14ac:dyDescent="0.5">
      <c r="A255" s="21"/>
      <c r="C255" s="121">
        <v>2403</v>
      </c>
      <c r="D255" s="122" t="s">
        <v>486</v>
      </c>
      <c r="F255" s="174"/>
      <c r="G255" s="174"/>
      <c r="H255" s="174"/>
      <c r="I255" s="174"/>
      <c r="J255" s="28">
        <f t="shared" si="65"/>
        <v>0</v>
      </c>
      <c r="K255" s="183">
        <f t="shared" si="66"/>
        <v>0</v>
      </c>
      <c r="L255" s="174"/>
      <c r="M255" s="174"/>
      <c r="N255" s="174"/>
      <c r="O255" s="16" t="str">
        <f t="shared" si="67"/>
        <v/>
      </c>
      <c r="P255" s="15"/>
    </row>
    <row r="256" spans="1:16" outlineLevel="1" x14ac:dyDescent="0.5">
      <c r="A256" s="21"/>
      <c r="C256" s="121">
        <v>2404</v>
      </c>
      <c r="D256" s="122" t="s">
        <v>487</v>
      </c>
      <c r="F256" s="174"/>
      <c r="G256" s="174"/>
      <c r="H256" s="174"/>
      <c r="I256" s="174"/>
      <c r="J256" s="28">
        <f t="shared" si="65"/>
        <v>0</v>
      </c>
      <c r="K256" s="183">
        <f t="shared" si="66"/>
        <v>0</v>
      </c>
      <c r="L256" s="174"/>
      <c r="M256" s="174"/>
      <c r="N256" s="174"/>
      <c r="O256" s="16" t="str">
        <f t="shared" si="67"/>
        <v/>
      </c>
      <c r="P256" s="15"/>
    </row>
    <row r="257" spans="1:16" outlineLevel="1" x14ac:dyDescent="0.5">
      <c r="A257" s="21"/>
      <c r="C257" s="121">
        <v>3814</v>
      </c>
      <c r="D257" s="122" t="s">
        <v>488</v>
      </c>
      <c r="F257" s="174"/>
      <c r="G257" s="174"/>
      <c r="H257" s="174"/>
      <c r="I257" s="174"/>
      <c r="J257" s="28">
        <f t="shared" si="65"/>
        <v>0</v>
      </c>
      <c r="K257" s="183">
        <f t="shared" si="66"/>
        <v>0</v>
      </c>
      <c r="L257" s="174"/>
      <c r="M257" s="174"/>
      <c r="N257" s="174"/>
      <c r="O257" s="16" t="str">
        <f t="shared" si="67"/>
        <v/>
      </c>
      <c r="P257" s="15"/>
    </row>
    <row r="258" spans="1:16" outlineLevel="1" x14ac:dyDescent="0.5">
      <c r="A258" s="21"/>
      <c r="C258" s="121">
        <v>2406</v>
      </c>
      <c r="D258" s="122" t="s">
        <v>489</v>
      </c>
      <c r="F258" s="174"/>
      <c r="G258" s="174"/>
      <c r="H258" s="174"/>
      <c r="I258" s="174"/>
      <c r="J258" s="28">
        <f t="shared" si="65"/>
        <v>0</v>
      </c>
      <c r="K258" s="183">
        <f t="shared" si="66"/>
        <v>0</v>
      </c>
      <c r="L258" s="174"/>
      <c r="M258" s="174"/>
      <c r="N258" s="174"/>
      <c r="O258" s="16" t="str">
        <f t="shared" si="67"/>
        <v/>
      </c>
      <c r="P258" s="15"/>
    </row>
    <row r="259" spans="1:16" x14ac:dyDescent="0.5">
      <c r="A259" s="21"/>
      <c r="C259" s="118">
        <v>2625</v>
      </c>
      <c r="D259" s="119" t="s">
        <v>490</v>
      </c>
      <c r="F259" s="174"/>
      <c r="G259" s="174"/>
      <c r="H259" s="174"/>
      <c r="I259" s="174"/>
      <c r="J259" s="28">
        <f t="shared" si="65"/>
        <v>0</v>
      </c>
      <c r="K259" s="183">
        <f t="shared" si="66"/>
        <v>0</v>
      </c>
      <c r="L259" s="174"/>
      <c r="M259" s="174"/>
      <c r="N259" s="174"/>
      <c r="O259" s="16" t="str">
        <f t="shared" si="67"/>
        <v/>
      </c>
      <c r="P259" s="15"/>
    </row>
    <row r="260" spans="1:16" outlineLevel="1" x14ac:dyDescent="0.5">
      <c r="A260" s="21"/>
      <c r="B260" s="35">
        <v>2630</v>
      </c>
      <c r="C260" s="27" t="s">
        <v>62</v>
      </c>
      <c r="D260" s="27"/>
      <c r="F260" s="46">
        <f>SUM(F253:F259)</f>
        <v>0</v>
      </c>
      <c r="G260" s="46">
        <f>SUM(G253:G259)</f>
        <v>0</v>
      </c>
      <c r="H260" s="46">
        <f>SUM(H253:H259)</f>
        <v>0</v>
      </c>
      <c r="I260" s="46">
        <f>SUM(I253:I259)</f>
        <v>0</v>
      </c>
      <c r="J260" s="46">
        <f>SUM(J253:J259)</f>
        <v>0</v>
      </c>
      <c r="K260" s="47">
        <f>MAX(K253:K259)</f>
        <v>0</v>
      </c>
      <c r="L260" s="46">
        <f>SUM(L253:L259)</f>
        <v>0</v>
      </c>
      <c r="M260" s="46">
        <f>SUM(M253:M259)</f>
        <v>0</v>
      </c>
      <c r="N260" s="46">
        <f>SUM(N253:N259)</f>
        <v>0</v>
      </c>
      <c r="O260" s="16" t="str">
        <f t="shared" si="67"/>
        <v/>
      </c>
      <c r="P260" s="15"/>
    </row>
    <row r="261" spans="1:16" s="3" customFormat="1" outlineLevel="1" x14ac:dyDescent="0.5"/>
    <row r="262" spans="1:16" outlineLevel="1" x14ac:dyDescent="0.5">
      <c r="E262" s="4"/>
      <c r="F262" s="4">
        <v>2</v>
      </c>
      <c r="G262" s="4">
        <v>3</v>
      </c>
      <c r="H262" s="4">
        <v>7</v>
      </c>
      <c r="I262" s="4">
        <v>4</v>
      </c>
      <c r="J262" s="4">
        <v>5</v>
      </c>
      <c r="K262" s="4">
        <v>6</v>
      </c>
      <c r="L262" s="4">
        <v>8</v>
      </c>
      <c r="M262" s="4">
        <v>9</v>
      </c>
      <c r="N262" s="4">
        <v>10</v>
      </c>
      <c r="O262" s="16"/>
      <c r="P262" s="43"/>
    </row>
    <row r="263" spans="1:16" outlineLevel="1" x14ac:dyDescent="0.5">
      <c r="E263" s="4"/>
      <c r="F263" s="4"/>
      <c r="G263" s="4"/>
      <c r="H263" s="8" t="s">
        <v>261</v>
      </c>
      <c r="I263" s="4"/>
      <c r="J263" s="4"/>
      <c r="K263" s="8" t="s">
        <v>177</v>
      </c>
      <c r="L263" s="8" t="s">
        <v>262</v>
      </c>
      <c r="M263" s="21" t="s">
        <v>263</v>
      </c>
      <c r="N263" s="21" t="s">
        <v>263</v>
      </c>
      <c r="O263" s="16"/>
      <c r="P263" s="43"/>
    </row>
    <row r="264" spans="1:16" outlineLevel="1" x14ac:dyDescent="0.5">
      <c r="A264" s="4"/>
      <c r="B264" s="4"/>
      <c r="C264" s="4"/>
      <c r="E264" s="8"/>
      <c r="F264" s="21"/>
      <c r="G264" s="8" t="s">
        <v>147</v>
      </c>
      <c r="H264" s="21" t="s">
        <v>264</v>
      </c>
      <c r="I264" s="8" t="s">
        <v>148</v>
      </c>
      <c r="J264" s="8" t="s">
        <v>121</v>
      </c>
      <c r="K264" s="44" t="s">
        <v>265</v>
      </c>
      <c r="L264" s="44" t="s">
        <v>266</v>
      </c>
      <c r="M264" s="8" t="s">
        <v>267</v>
      </c>
      <c r="N264" s="8" t="s">
        <v>268</v>
      </c>
      <c r="O264" s="16"/>
      <c r="P264" s="43"/>
    </row>
    <row r="265" spans="1:16" outlineLevel="1" x14ac:dyDescent="0.5">
      <c r="A265" s="5"/>
      <c r="B265" s="5"/>
      <c r="C265" s="5"/>
      <c r="E265" s="9"/>
      <c r="F265" s="23" t="s">
        <v>151</v>
      </c>
      <c r="G265" s="9" t="s">
        <v>152</v>
      </c>
      <c r="H265" s="23" t="s">
        <v>269</v>
      </c>
      <c r="I265" s="9" t="s">
        <v>153</v>
      </c>
      <c r="J265" s="9" t="s">
        <v>283</v>
      </c>
      <c r="K265" s="9" t="s">
        <v>110</v>
      </c>
      <c r="L265" s="9" t="s">
        <v>270</v>
      </c>
      <c r="M265" s="9" t="s">
        <v>271</v>
      </c>
      <c r="N265" s="9" t="s">
        <v>272</v>
      </c>
      <c r="O265" s="16"/>
      <c r="P265" s="43"/>
    </row>
    <row r="266" spans="1:16" outlineLevel="1" x14ac:dyDescent="0.5">
      <c r="A266" s="21"/>
      <c r="H266" s="40"/>
      <c r="O266" s="16"/>
      <c r="P266" s="43"/>
    </row>
    <row r="267" spans="1:16" outlineLevel="1" x14ac:dyDescent="0.5">
      <c r="A267" s="27" t="s">
        <v>491</v>
      </c>
      <c r="C267" s="121">
        <v>2301</v>
      </c>
      <c r="D267" s="122" t="s">
        <v>492</v>
      </c>
      <c r="F267" s="174"/>
      <c r="G267" s="174"/>
      <c r="H267" s="174"/>
      <c r="I267" s="174"/>
      <c r="J267" s="28">
        <f t="shared" ref="J267:J275" si="68">F267-G267-H267+I267</f>
        <v>0</v>
      </c>
      <c r="K267" s="183">
        <f t="shared" ref="K267:K275" si="69">IF(OR(F267&lt;&gt;0,G267&lt;&gt;0,H267&lt;&gt;0,I267&lt;&gt;0),$G$3,0)</f>
        <v>0</v>
      </c>
      <c r="L267" s="174"/>
      <c r="M267" s="174"/>
      <c r="N267" s="174"/>
      <c r="O267" s="16" t="str">
        <f t="shared" ref="O267:O276" si="70">IF(AND(OR(F267&lt;&gt;0,G267&lt;&gt;0,I267&lt;&gt;0,J267&lt;&gt;0),K267=0)=TRUE,"STORE COUNT MISSING",IF(AND(AND(F267=0,G267=0,I267=0,J267=0),K267&lt;&gt;0)=TRUE,"STORE COUNT SHOULD BE ZERO",""))</f>
        <v/>
      </c>
      <c r="P267" s="15"/>
    </row>
    <row r="268" spans="1:16" outlineLevel="1" x14ac:dyDescent="0.5">
      <c r="A268" s="21"/>
      <c r="C268" s="121">
        <v>3810</v>
      </c>
      <c r="D268" s="122" t="s">
        <v>493</v>
      </c>
      <c r="F268" s="174"/>
      <c r="G268" s="174"/>
      <c r="H268" s="174"/>
      <c r="I268" s="174"/>
      <c r="J268" s="28">
        <f t="shared" si="68"/>
        <v>0</v>
      </c>
      <c r="K268" s="183">
        <f t="shared" si="69"/>
        <v>0</v>
      </c>
      <c r="L268" s="174"/>
      <c r="M268" s="174"/>
      <c r="N268" s="174"/>
      <c r="O268" s="16" t="str">
        <f t="shared" si="70"/>
        <v/>
      </c>
      <c r="P268" s="15"/>
    </row>
    <row r="269" spans="1:16" outlineLevel="1" x14ac:dyDescent="0.5">
      <c r="A269" s="21"/>
      <c r="C269" s="121">
        <v>2303</v>
      </c>
      <c r="D269" s="122" t="s">
        <v>494</v>
      </c>
      <c r="F269" s="174"/>
      <c r="G269" s="174"/>
      <c r="H269" s="174"/>
      <c r="I269" s="174"/>
      <c r="J269" s="28">
        <f t="shared" si="68"/>
        <v>0</v>
      </c>
      <c r="K269" s="183">
        <f t="shared" si="69"/>
        <v>0</v>
      </c>
      <c r="L269" s="174"/>
      <c r="M269" s="174"/>
      <c r="N269" s="174"/>
      <c r="O269" s="16" t="str">
        <f t="shared" si="70"/>
        <v/>
      </c>
      <c r="P269" s="15"/>
    </row>
    <row r="270" spans="1:16" outlineLevel="1" x14ac:dyDescent="0.5">
      <c r="A270" s="21"/>
      <c r="C270" s="121">
        <v>3811</v>
      </c>
      <c r="D270" s="122" t="s">
        <v>495</v>
      </c>
      <c r="F270" s="174"/>
      <c r="G270" s="174"/>
      <c r="H270" s="174"/>
      <c r="I270" s="174"/>
      <c r="J270" s="28">
        <f t="shared" si="68"/>
        <v>0</v>
      </c>
      <c r="K270" s="183">
        <f t="shared" si="69"/>
        <v>0</v>
      </c>
      <c r="L270" s="174"/>
      <c r="M270" s="174"/>
      <c r="N270" s="174"/>
      <c r="O270" s="16" t="str">
        <f t="shared" si="70"/>
        <v/>
      </c>
      <c r="P270" s="15"/>
    </row>
    <row r="271" spans="1:16" outlineLevel="1" x14ac:dyDescent="0.5">
      <c r="A271" s="21"/>
      <c r="C271" s="121">
        <v>2305</v>
      </c>
      <c r="D271" s="122" t="s">
        <v>496</v>
      </c>
      <c r="F271" s="174"/>
      <c r="G271" s="174"/>
      <c r="H271" s="174"/>
      <c r="I271" s="174"/>
      <c r="J271" s="28">
        <f t="shared" si="68"/>
        <v>0</v>
      </c>
      <c r="K271" s="183">
        <f t="shared" si="69"/>
        <v>0</v>
      </c>
      <c r="L271" s="174"/>
      <c r="M271" s="174"/>
      <c r="N271" s="174"/>
      <c r="O271" s="16" t="str">
        <f t="shared" si="70"/>
        <v/>
      </c>
      <c r="P271" s="15"/>
    </row>
    <row r="272" spans="1:16" outlineLevel="1" x14ac:dyDescent="0.5">
      <c r="A272" s="21"/>
      <c r="C272" s="121">
        <v>2306</v>
      </c>
      <c r="D272" s="122" t="s">
        <v>497</v>
      </c>
      <c r="F272" s="174"/>
      <c r="G272" s="174"/>
      <c r="H272" s="174"/>
      <c r="I272" s="174"/>
      <c r="J272" s="28">
        <f t="shared" si="68"/>
        <v>0</v>
      </c>
      <c r="K272" s="183">
        <f t="shared" si="69"/>
        <v>0</v>
      </c>
      <c r="L272" s="174"/>
      <c r="M272" s="174"/>
      <c r="N272" s="174"/>
      <c r="O272" s="16" t="str">
        <f t="shared" si="70"/>
        <v/>
      </c>
      <c r="P272" s="15"/>
    </row>
    <row r="273" spans="1:16" outlineLevel="1" x14ac:dyDescent="0.5">
      <c r="A273" s="21"/>
      <c r="C273" s="121">
        <v>3812</v>
      </c>
      <c r="D273" s="122" t="s">
        <v>498</v>
      </c>
      <c r="F273" s="174"/>
      <c r="G273" s="174"/>
      <c r="H273" s="174"/>
      <c r="I273" s="174"/>
      <c r="J273" s="28">
        <f t="shared" si="68"/>
        <v>0</v>
      </c>
      <c r="K273" s="183">
        <f t="shared" si="69"/>
        <v>0</v>
      </c>
      <c r="L273" s="174"/>
      <c r="M273" s="174"/>
      <c r="N273" s="174"/>
      <c r="O273" s="16" t="str">
        <f t="shared" si="70"/>
        <v/>
      </c>
      <c r="P273" s="15"/>
    </row>
    <row r="274" spans="1:16" outlineLevel="1" x14ac:dyDescent="0.5">
      <c r="A274" s="21"/>
      <c r="C274" s="121">
        <v>2308</v>
      </c>
      <c r="D274" s="122" t="s">
        <v>499</v>
      </c>
      <c r="F274" s="174"/>
      <c r="G274" s="174"/>
      <c r="H274" s="174"/>
      <c r="I274" s="174"/>
      <c r="J274" s="28">
        <f t="shared" si="68"/>
        <v>0</v>
      </c>
      <c r="K274" s="183">
        <f t="shared" si="69"/>
        <v>0</v>
      </c>
      <c r="L274" s="174"/>
      <c r="M274" s="174"/>
      <c r="N274" s="174"/>
      <c r="O274" s="16" t="str">
        <f t="shared" si="70"/>
        <v/>
      </c>
      <c r="P274" s="15"/>
    </row>
    <row r="275" spans="1:16" x14ac:dyDescent="0.5">
      <c r="A275" s="21"/>
      <c r="C275" s="118">
        <v>2635</v>
      </c>
      <c r="D275" s="119" t="s">
        <v>500</v>
      </c>
      <c r="F275" s="174"/>
      <c r="G275" s="174"/>
      <c r="H275" s="174"/>
      <c r="I275" s="174"/>
      <c r="J275" s="28">
        <f t="shared" si="68"/>
        <v>0</v>
      </c>
      <c r="K275" s="183">
        <f t="shared" si="69"/>
        <v>0</v>
      </c>
      <c r="L275" s="174"/>
      <c r="M275" s="174"/>
      <c r="N275" s="174"/>
      <c r="O275" s="16" t="str">
        <f t="shared" si="70"/>
        <v/>
      </c>
      <c r="P275" s="15"/>
    </row>
    <row r="276" spans="1:16" outlineLevel="1" x14ac:dyDescent="0.5">
      <c r="A276" s="21"/>
      <c r="B276" s="35">
        <v>2640</v>
      </c>
      <c r="C276" s="27" t="s">
        <v>63</v>
      </c>
      <c r="D276" s="27"/>
      <c r="F276" s="46">
        <f>SUM(F267:F275)</f>
        <v>0</v>
      </c>
      <c r="G276" s="46">
        <f t="shared" ref="G276:J276" si="71">SUM(G267:G275)</f>
        <v>0</v>
      </c>
      <c r="H276" s="46">
        <f t="shared" si="71"/>
        <v>0</v>
      </c>
      <c r="I276" s="46">
        <f t="shared" si="71"/>
        <v>0</v>
      </c>
      <c r="J276" s="46">
        <f t="shared" si="71"/>
        <v>0</v>
      </c>
      <c r="K276" s="47">
        <f>MAX(K267:K275)</f>
        <v>0</v>
      </c>
      <c r="L276" s="46">
        <f t="shared" ref="L276" si="72">SUM(L267:L275)</f>
        <v>0</v>
      </c>
      <c r="M276" s="46">
        <f t="shared" ref="M276" si="73">SUM(M267:M275)</f>
        <v>0</v>
      </c>
      <c r="N276" s="46">
        <f t="shared" ref="N276" si="74">SUM(N267:N275)</f>
        <v>0</v>
      </c>
      <c r="O276" s="16" t="str">
        <f t="shared" si="70"/>
        <v/>
      </c>
      <c r="P276" s="15"/>
    </row>
    <row r="277" spans="1:16" outlineLevel="1" collapsed="1" x14ac:dyDescent="0.5">
      <c r="A277" s="21"/>
      <c r="H277" s="40"/>
      <c r="O277" s="16"/>
      <c r="P277" s="43"/>
    </row>
    <row r="278" spans="1:16" outlineLevel="1" x14ac:dyDescent="0.5">
      <c r="A278" s="27" t="s">
        <v>501</v>
      </c>
      <c r="C278" s="121">
        <v>2202</v>
      </c>
      <c r="D278" s="122" t="s">
        <v>502</v>
      </c>
      <c r="F278" s="174"/>
      <c r="G278" s="174"/>
      <c r="H278" s="174"/>
      <c r="I278" s="174"/>
      <c r="J278" s="28">
        <f t="shared" ref="J278:J292" si="75">F278-G278-H278+I278</f>
        <v>0</v>
      </c>
      <c r="K278" s="183">
        <f t="shared" ref="K278:K292" si="76">IF(OR(F278&lt;&gt;0,G278&lt;&gt;0,H278&lt;&gt;0,I278&lt;&gt;0),$G$3,0)</f>
        <v>0</v>
      </c>
      <c r="L278" s="174"/>
      <c r="M278" s="174"/>
      <c r="N278" s="174"/>
      <c r="O278" s="16" t="str">
        <f t="shared" ref="O278:O295" si="77">IF(AND(OR(F278&lt;&gt;0,G278&lt;&gt;0,I278&lt;&gt;0,J278&lt;&gt;0),K278=0)=TRUE,"STORE COUNT MISSING",IF(AND(AND(F278=0,G278=0,I278=0,J278=0),K278&lt;&gt;0)=TRUE,"STORE COUNT SHOULD BE ZERO",""))</f>
        <v/>
      </c>
      <c r="P278" s="15"/>
    </row>
    <row r="279" spans="1:16" outlineLevel="1" x14ac:dyDescent="0.5">
      <c r="A279" s="21"/>
      <c r="C279" s="121">
        <v>2203</v>
      </c>
      <c r="D279" s="122" t="s">
        <v>503</v>
      </c>
      <c r="F279" s="174"/>
      <c r="G279" s="174"/>
      <c r="H279" s="174"/>
      <c r="I279" s="174"/>
      <c r="J279" s="28">
        <f t="shared" si="75"/>
        <v>0</v>
      </c>
      <c r="K279" s="183">
        <f t="shared" si="76"/>
        <v>0</v>
      </c>
      <c r="L279" s="174"/>
      <c r="M279" s="174"/>
      <c r="N279" s="174"/>
      <c r="O279" s="16" t="str">
        <f t="shared" si="77"/>
        <v/>
      </c>
      <c r="P279" s="15"/>
    </row>
    <row r="280" spans="1:16" outlineLevel="1" x14ac:dyDescent="0.5">
      <c r="A280" s="21"/>
      <c r="C280" s="121">
        <v>2204</v>
      </c>
      <c r="D280" s="122" t="s">
        <v>504</v>
      </c>
      <c r="F280" s="174"/>
      <c r="G280" s="174"/>
      <c r="H280" s="174"/>
      <c r="I280" s="174"/>
      <c r="J280" s="28">
        <f t="shared" si="75"/>
        <v>0</v>
      </c>
      <c r="K280" s="183">
        <f t="shared" si="76"/>
        <v>0</v>
      </c>
      <c r="L280" s="174"/>
      <c r="M280" s="174"/>
      <c r="N280" s="174"/>
      <c r="O280" s="16" t="str">
        <f t="shared" si="77"/>
        <v/>
      </c>
      <c r="P280" s="15"/>
    </row>
    <row r="281" spans="1:16" outlineLevel="1" x14ac:dyDescent="0.5">
      <c r="A281" s="21"/>
      <c r="C281" s="121">
        <v>2205</v>
      </c>
      <c r="D281" s="122" t="s">
        <v>505</v>
      </c>
      <c r="F281" s="174"/>
      <c r="G281" s="174"/>
      <c r="H281" s="174"/>
      <c r="I281" s="174"/>
      <c r="J281" s="28">
        <f t="shared" si="75"/>
        <v>0</v>
      </c>
      <c r="K281" s="183">
        <f t="shared" si="76"/>
        <v>0</v>
      </c>
      <c r="L281" s="174"/>
      <c r="M281" s="174"/>
      <c r="N281" s="174"/>
      <c r="O281" s="16" t="str">
        <f t="shared" si="77"/>
        <v/>
      </c>
      <c r="P281" s="15"/>
    </row>
    <row r="282" spans="1:16" outlineLevel="1" x14ac:dyDescent="0.5">
      <c r="A282" s="21"/>
      <c r="C282" s="121">
        <v>2206</v>
      </c>
      <c r="D282" s="122" t="s">
        <v>506</v>
      </c>
      <c r="F282" s="174"/>
      <c r="G282" s="174"/>
      <c r="H282" s="174"/>
      <c r="I282" s="174"/>
      <c r="J282" s="28">
        <f t="shared" si="75"/>
        <v>0</v>
      </c>
      <c r="K282" s="183">
        <f t="shared" si="76"/>
        <v>0</v>
      </c>
      <c r="L282" s="174"/>
      <c r="M282" s="174"/>
      <c r="N282" s="174"/>
      <c r="O282" s="16" t="str">
        <f t="shared" si="77"/>
        <v/>
      </c>
      <c r="P282" s="15"/>
    </row>
    <row r="283" spans="1:16" outlineLevel="1" x14ac:dyDescent="0.5">
      <c r="A283" s="21"/>
      <c r="C283" s="121">
        <v>2207</v>
      </c>
      <c r="D283" s="122" t="s">
        <v>507</v>
      </c>
      <c r="F283" s="174"/>
      <c r="G283" s="174"/>
      <c r="H283" s="174"/>
      <c r="I283" s="174"/>
      <c r="J283" s="28">
        <f t="shared" si="75"/>
        <v>0</v>
      </c>
      <c r="K283" s="183">
        <f t="shared" si="76"/>
        <v>0</v>
      </c>
      <c r="L283" s="174"/>
      <c r="M283" s="174"/>
      <c r="N283" s="174"/>
      <c r="O283" s="16" t="str">
        <f t="shared" si="77"/>
        <v/>
      </c>
      <c r="P283" s="15"/>
    </row>
    <row r="284" spans="1:16" outlineLevel="1" x14ac:dyDescent="0.5">
      <c r="A284" s="21"/>
      <c r="C284" s="121">
        <v>2208</v>
      </c>
      <c r="D284" s="122" t="s">
        <v>508</v>
      </c>
      <c r="F284" s="174"/>
      <c r="G284" s="174"/>
      <c r="H284" s="174"/>
      <c r="I284" s="174"/>
      <c r="J284" s="28">
        <f t="shared" si="75"/>
        <v>0</v>
      </c>
      <c r="K284" s="183">
        <f t="shared" si="76"/>
        <v>0</v>
      </c>
      <c r="L284" s="174"/>
      <c r="M284" s="174"/>
      <c r="N284" s="174"/>
      <c r="O284" s="16" t="str">
        <f t="shared" si="77"/>
        <v/>
      </c>
      <c r="P284" s="15"/>
    </row>
    <row r="285" spans="1:16" outlineLevel="1" x14ac:dyDescent="0.5">
      <c r="A285" s="21"/>
      <c r="C285" s="121">
        <v>2209</v>
      </c>
      <c r="D285" s="122" t="s">
        <v>509</v>
      </c>
      <c r="F285" s="174"/>
      <c r="G285" s="174"/>
      <c r="H285" s="174"/>
      <c r="I285" s="174"/>
      <c r="J285" s="28">
        <f t="shared" si="75"/>
        <v>0</v>
      </c>
      <c r="K285" s="183">
        <f t="shared" si="76"/>
        <v>0</v>
      </c>
      <c r="L285" s="174"/>
      <c r="M285" s="174"/>
      <c r="N285" s="174"/>
      <c r="O285" s="16" t="str">
        <f t="shared" si="77"/>
        <v/>
      </c>
      <c r="P285" s="15"/>
    </row>
    <row r="286" spans="1:16" outlineLevel="1" x14ac:dyDescent="0.5">
      <c r="A286" s="21"/>
      <c r="C286" s="121">
        <v>2210</v>
      </c>
      <c r="D286" s="122" t="s">
        <v>510</v>
      </c>
      <c r="F286" s="174"/>
      <c r="G286" s="174"/>
      <c r="H286" s="174"/>
      <c r="I286" s="174"/>
      <c r="J286" s="28">
        <f t="shared" si="75"/>
        <v>0</v>
      </c>
      <c r="K286" s="183">
        <f t="shared" si="76"/>
        <v>0</v>
      </c>
      <c r="L286" s="174"/>
      <c r="M286" s="174"/>
      <c r="N286" s="174"/>
      <c r="O286" s="16" t="str">
        <f t="shared" si="77"/>
        <v/>
      </c>
      <c r="P286" s="15"/>
    </row>
    <row r="287" spans="1:16" outlineLevel="1" x14ac:dyDescent="0.5">
      <c r="A287" s="21"/>
      <c r="C287" s="121">
        <v>2211</v>
      </c>
      <c r="D287" s="122" t="s">
        <v>511</v>
      </c>
      <c r="F287" s="174"/>
      <c r="G287" s="174"/>
      <c r="H287" s="174"/>
      <c r="I287" s="174"/>
      <c r="J287" s="28">
        <f t="shared" si="75"/>
        <v>0</v>
      </c>
      <c r="K287" s="183">
        <f t="shared" si="76"/>
        <v>0</v>
      </c>
      <c r="L287" s="174"/>
      <c r="M287" s="174"/>
      <c r="N287" s="174"/>
      <c r="O287" s="16" t="str">
        <f t="shared" si="77"/>
        <v/>
      </c>
      <c r="P287" s="15"/>
    </row>
    <row r="288" spans="1:16" outlineLevel="1" x14ac:dyDescent="0.5">
      <c r="A288" s="21"/>
      <c r="C288" s="121">
        <v>2212</v>
      </c>
      <c r="D288" s="122" t="s">
        <v>512</v>
      </c>
      <c r="F288" s="174"/>
      <c r="G288" s="174"/>
      <c r="H288" s="174"/>
      <c r="I288" s="174"/>
      <c r="J288" s="28">
        <f t="shared" si="75"/>
        <v>0</v>
      </c>
      <c r="K288" s="183">
        <f t="shared" si="76"/>
        <v>0</v>
      </c>
      <c r="L288" s="174"/>
      <c r="M288" s="174"/>
      <c r="N288" s="174"/>
      <c r="O288" s="16" t="str">
        <f t="shared" si="77"/>
        <v/>
      </c>
      <c r="P288" s="15"/>
    </row>
    <row r="289" spans="1:81" outlineLevel="1" x14ac:dyDescent="0.5">
      <c r="A289" s="21"/>
      <c r="C289" s="121">
        <v>2213</v>
      </c>
      <c r="D289" s="122" t="s">
        <v>64</v>
      </c>
      <c r="F289" s="174"/>
      <c r="G289" s="174"/>
      <c r="H289" s="174"/>
      <c r="I289" s="174"/>
      <c r="J289" s="28">
        <f t="shared" si="75"/>
        <v>0</v>
      </c>
      <c r="K289" s="183">
        <f t="shared" si="76"/>
        <v>0</v>
      </c>
      <c r="L289" s="174"/>
      <c r="M289" s="174"/>
      <c r="N289" s="174"/>
      <c r="O289" s="16" t="str">
        <f t="shared" si="77"/>
        <v/>
      </c>
      <c r="P289" s="15"/>
    </row>
    <row r="290" spans="1:81" outlineLevel="1" x14ac:dyDescent="0.5">
      <c r="A290" s="21"/>
      <c r="C290" s="121">
        <v>2214</v>
      </c>
      <c r="D290" s="122" t="s">
        <v>513</v>
      </c>
      <c r="F290" s="174"/>
      <c r="G290" s="174"/>
      <c r="H290" s="174"/>
      <c r="I290" s="174"/>
      <c r="J290" s="28">
        <f t="shared" si="75"/>
        <v>0</v>
      </c>
      <c r="K290" s="183">
        <f t="shared" si="76"/>
        <v>0</v>
      </c>
      <c r="L290" s="174"/>
      <c r="M290" s="174"/>
      <c r="N290" s="174"/>
      <c r="O290" s="16" t="str">
        <f t="shared" si="77"/>
        <v/>
      </c>
      <c r="P290" s="15"/>
    </row>
    <row r="291" spans="1:81" outlineLevel="1" x14ac:dyDescent="0.5">
      <c r="A291" s="21"/>
      <c r="C291" s="121">
        <v>2215</v>
      </c>
      <c r="D291" s="122" t="s">
        <v>514</v>
      </c>
      <c r="F291" s="174"/>
      <c r="G291" s="174"/>
      <c r="H291" s="174"/>
      <c r="I291" s="174"/>
      <c r="J291" s="28">
        <f t="shared" si="75"/>
        <v>0</v>
      </c>
      <c r="K291" s="183">
        <f t="shared" si="76"/>
        <v>0</v>
      </c>
      <c r="L291" s="174"/>
      <c r="M291" s="174"/>
      <c r="N291" s="174"/>
      <c r="O291" s="16" t="str">
        <f t="shared" si="77"/>
        <v/>
      </c>
      <c r="P291" s="15"/>
    </row>
    <row r="292" spans="1:81" x14ac:dyDescent="0.5">
      <c r="A292" s="21"/>
      <c r="C292" s="118">
        <v>2649</v>
      </c>
      <c r="D292" s="119" t="s">
        <v>515</v>
      </c>
      <c r="F292" s="174"/>
      <c r="G292" s="174"/>
      <c r="H292" s="174"/>
      <c r="I292" s="174"/>
      <c r="J292" s="28">
        <f t="shared" si="75"/>
        <v>0</v>
      </c>
      <c r="K292" s="183">
        <f t="shared" si="76"/>
        <v>0</v>
      </c>
      <c r="L292" s="174"/>
      <c r="M292" s="174"/>
      <c r="N292" s="174"/>
      <c r="O292" s="16" t="str">
        <f t="shared" si="77"/>
        <v/>
      </c>
      <c r="P292" s="15"/>
    </row>
    <row r="293" spans="1:81" outlineLevel="1" x14ac:dyDescent="0.5">
      <c r="A293" s="21"/>
      <c r="B293" s="35">
        <v>2650</v>
      </c>
      <c r="C293" s="27" t="s">
        <v>64</v>
      </c>
      <c r="D293" s="27"/>
      <c r="F293" s="46">
        <f>SUM(F278:F292)</f>
        <v>0</v>
      </c>
      <c r="G293" s="46">
        <f>SUM(G278:G292)</f>
        <v>0</v>
      </c>
      <c r="H293" s="46">
        <f>SUM(H278:H292)</f>
        <v>0</v>
      </c>
      <c r="I293" s="46">
        <f>SUM(I278:I292)</f>
        <v>0</v>
      </c>
      <c r="J293" s="46">
        <f>SUM(J278:J292)</f>
        <v>0</v>
      </c>
      <c r="K293" s="47">
        <f>MAX(K278:K292)</f>
        <v>0</v>
      </c>
      <c r="L293" s="46">
        <f>SUM(L278:L292)</f>
        <v>0</v>
      </c>
      <c r="M293" s="46">
        <f>SUM(M278:M292)</f>
        <v>0</v>
      </c>
      <c r="N293" s="46">
        <f>SUM(N278:N292)</f>
        <v>0</v>
      </c>
      <c r="O293" s="16" t="str">
        <f t="shared" si="77"/>
        <v/>
      </c>
      <c r="P293" s="15"/>
    </row>
    <row r="294" spans="1:81" x14ac:dyDescent="0.5">
      <c r="A294" s="21"/>
      <c r="B294" s="21">
        <v>2659</v>
      </c>
      <c r="C294" s="7" t="s">
        <v>516</v>
      </c>
      <c r="D294" s="21"/>
      <c r="F294" s="177"/>
      <c r="G294" s="174"/>
      <c r="H294" s="174"/>
      <c r="I294" s="174"/>
      <c r="J294" s="28">
        <f>F294-G294-H294+I294</f>
        <v>0</v>
      </c>
      <c r="K294" s="183">
        <f>IF(OR(F294&lt;&gt;0,G294&lt;&gt;0,H294&lt;&gt;0,I294&lt;&gt;0),$G$3,0)</f>
        <v>0</v>
      </c>
      <c r="L294" s="174"/>
      <c r="M294" s="174"/>
      <c r="N294" s="174"/>
      <c r="O294" s="16" t="str">
        <f t="shared" si="77"/>
        <v/>
      </c>
      <c r="P294" s="15"/>
    </row>
    <row r="295" spans="1:81" x14ac:dyDescent="0.5">
      <c r="A295" s="4">
        <v>2660</v>
      </c>
      <c r="B295" s="1" t="s">
        <v>517</v>
      </c>
      <c r="C295" s="1"/>
      <c r="D295" s="1"/>
      <c r="F295" s="46">
        <f>F251+F260+F276+F293+F294</f>
        <v>0</v>
      </c>
      <c r="G295" s="46">
        <f>G251+G260+G276+G293+G294</f>
        <v>0</v>
      </c>
      <c r="H295" s="46">
        <f>H251+H260+H276+H293+H294</f>
        <v>0</v>
      </c>
      <c r="I295" s="46">
        <f>I251+I260+I276+I293+I294</f>
        <v>0</v>
      </c>
      <c r="J295" s="46">
        <f>J251+J260+J276+J293+J294</f>
        <v>0</v>
      </c>
      <c r="K295" s="47">
        <f>MAX(K251,K260,K276,K293,K294)</f>
        <v>0</v>
      </c>
      <c r="L295" s="46">
        <f>L251+L260+L276+L293+L294</f>
        <v>0</v>
      </c>
      <c r="M295" s="46">
        <f>M251+M260+M276+M293+M294</f>
        <v>0</v>
      </c>
      <c r="N295" s="46">
        <f>N251+N260+N276+N293+N294</f>
        <v>0</v>
      </c>
      <c r="O295" s="16" t="str">
        <f t="shared" si="77"/>
        <v/>
      </c>
      <c r="P295" s="15"/>
    </row>
    <row r="296" spans="1:81" collapsed="1" x14ac:dyDescent="0.5">
      <c r="B296" s="38"/>
      <c r="F296" s="40"/>
      <c r="G296" s="40"/>
      <c r="H296" s="40"/>
      <c r="I296" s="40"/>
      <c r="J296" s="40"/>
      <c r="K296" s="51"/>
      <c r="L296" s="40"/>
      <c r="M296" s="40"/>
      <c r="N296" s="40"/>
      <c r="O296" s="16"/>
      <c r="P296" s="43"/>
    </row>
    <row r="297" spans="1:81" x14ac:dyDescent="0.5">
      <c r="A297" s="35">
        <v>2670</v>
      </c>
      <c r="B297" s="27" t="s">
        <v>125</v>
      </c>
      <c r="C297" s="35"/>
      <c r="D297" s="27"/>
      <c r="F297" s="174"/>
      <c r="G297" s="174"/>
      <c r="H297" s="174"/>
      <c r="I297" s="174"/>
      <c r="J297" s="28">
        <f>F297-G297-H297+I297</f>
        <v>0</v>
      </c>
      <c r="K297" s="183">
        <f>IF(OR(F297&lt;&gt;0,G297&lt;&gt;0,H297&lt;&gt;0,I297&lt;&gt;0),$G$3,0)</f>
        <v>0</v>
      </c>
      <c r="L297" s="174"/>
      <c r="M297" s="174"/>
      <c r="N297" s="174"/>
      <c r="O297" s="16" t="str">
        <f>IF(AND(OR(F297&lt;&gt;0,G297&lt;&gt;0,I297&lt;&gt;0,J297&lt;&gt;0),K297=0)=TRUE,"STORE COUNT MISSING",IF(AND(AND(F297=0,G297=0,I297=0,J297=0),K297&lt;&gt;0)=TRUE,"STORE COUNT SHOULD BE ZERO",""))</f>
        <v/>
      </c>
      <c r="P297" s="15"/>
    </row>
    <row r="298" spans="1:81" x14ac:dyDescent="0.5">
      <c r="B298" s="38"/>
      <c r="F298" s="37"/>
      <c r="G298" s="37"/>
      <c r="H298" s="37"/>
      <c r="I298" s="37"/>
      <c r="J298" s="37"/>
      <c r="K298" s="58"/>
      <c r="L298" s="37"/>
      <c r="M298" s="37"/>
      <c r="N298" s="37"/>
      <c r="O298" s="16"/>
      <c r="P298" s="43"/>
    </row>
    <row r="299" spans="1:81" s="1" customFormat="1" x14ac:dyDescent="0.5">
      <c r="A299" s="4">
        <v>2680</v>
      </c>
      <c r="B299" s="2" t="s">
        <v>65</v>
      </c>
      <c r="E299" s="46">
        <f>E61</f>
        <v>0</v>
      </c>
      <c r="F299" s="46">
        <f>F73+F108+F119+F162+F178+F234+F295+F297</f>
        <v>0</v>
      </c>
      <c r="G299" s="46">
        <f>G73+G108+G119+G162+G178+G234+G295+G297</f>
        <v>0</v>
      </c>
      <c r="H299" s="46">
        <f>H73+H108+H119+H162+H178+H234+H295+H297</f>
        <v>0</v>
      </c>
      <c r="I299" s="46">
        <f>I73+I108+I119+I162+I178+I234+I295+I297</f>
        <v>0</v>
      </c>
      <c r="J299" s="46">
        <f>J73+J108+J119+J162+J178+J234+J295+J297</f>
        <v>0</v>
      </c>
      <c r="K299" s="47">
        <f>MAX(K73,K108,K119,K162,K178,K234,K295,K297)</f>
        <v>0</v>
      </c>
      <c r="L299" s="46">
        <f>L73+L108+L119+L162+L178+L234+L295+L297</f>
        <v>0</v>
      </c>
      <c r="M299" s="46">
        <f>M73+M108+M119+M162+M178+M234+M295+M297</f>
        <v>0</v>
      </c>
      <c r="N299" s="46">
        <f>N73+N108+N119+N162+N178+N234+N295+N297</f>
        <v>0</v>
      </c>
      <c r="O299" s="16" t="str">
        <f>IF(AND(OR(F299&lt;&gt;0,G299&lt;&gt;0,I299&lt;&gt;0,J299&lt;&gt;0),K299=0)=TRUE,"STORE COUNT MISSING",IF(AND(AND(F299=0,G299=0,I299=0,J299=0),K299&lt;&gt;0)=TRUE,"STORE COUNT SHOULD BE ZERO",""))</f>
        <v/>
      </c>
      <c r="P299" s="15"/>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row>
    <row r="300" spans="1:81" s="3" customFormat="1" x14ac:dyDescent="0.5"/>
    <row r="301" spans="1:81" x14ac:dyDescent="0.5">
      <c r="E301" s="4">
        <v>1</v>
      </c>
      <c r="F301" s="4">
        <v>2</v>
      </c>
      <c r="G301" s="4">
        <v>3</v>
      </c>
      <c r="H301" s="4">
        <v>7</v>
      </c>
      <c r="I301" s="4">
        <v>4</v>
      </c>
      <c r="J301" s="4">
        <v>5</v>
      </c>
      <c r="K301" s="4">
        <v>6</v>
      </c>
      <c r="L301"/>
      <c r="M301" s="4">
        <v>9</v>
      </c>
      <c r="N301" s="4"/>
      <c r="O301" s="16"/>
      <c r="P301" s="43"/>
    </row>
    <row r="302" spans="1:81" x14ac:dyDescent="0.5">
      <c r="E302" s="4"/>
      <c r="F302" s="4"/>
      <c r="G302" s="4"/>
      <c r="H302" s="8" t="s">
        <v>261</v>
      </c>
      <c r="I302" s="4"/>
      <c r="J302" s="4"/>
      <c r="K302" s="8" t="s">
        <v>177</v>
      </c>
      <c r="L302"/>
      <c r="M302" s="21" t="s">
        <v>263</v>
      </c>
      <c r="N302" s="21"/>
      <c r="O302" s="16"/>
      <c r="P302" s="43"/>
    </row>
    <row r="303" spans="1:81" x14ac:dyDescent="0.5">
      <c r="E303" s="21"/>
      <c r="F303" s="21"/>
      <c r="G303" s="8" t="s">
        <v>147</v>
      </c>
      <c r="H303" s="21" t="s">
        <v>264</v>
      </c>
      <c r="I303" s="8" t="s">
        <v>148</v>
      </c>
      <c r="J303" s="8" t="s">
        <v>121</v>
      </c>
      <c r="K303" s="44" t="s">
        <v>265</v>
      </c>
      <c r="L303"/>
      <c r="M303" s="8" t="s">
        <v>267</v>
      </c>
      <c r="N303" s="8"/>
      <c r="O303" s="16"/>
      <c r="P303" s="43"/>
    </row>
    <row r="304" spans="1:81" x14ac:dyDescent="0.5">
      <c r="E304" s="23" t="s">
        <v>180</v>
      </c>
      <c r="F304" s="23" t="s">
        <v>151</v>
      </c>
      <c r="G304" s="9" t="s">
        <v>152</v>
      </c>
      <c r="H304" s="23" t="s">
        <v>269</v>
      </c>
      <c r="I304" s="9" t="s">
        <v>153</v>
      </c>
      <c r="J304" s="9" t="s">
        <v>283</v>
      </c>
      <c r="K304" s="9" t="s">
        <v>110</v>
      </c>
      <c r="L304"/>
      <c r="M304" s="9" t="s">
        <v>271</v>
      </c>
      <c r="N304" s="9"/>
      <c r="O304" s="16"/>
      <c r="P304" s="43"/>
    </row>
    <row r="305" spans="1:16" ht="15.75" customHeight="1" x14ac:dyDescent="0.5">
      <c r="A305" s="1" t="s">
        <v>518</v>
      </c>
      <c r="B305" s="7"/>
      <c r="L305"/>
      <c r="O305" s="16"/>
      <c r="P305" s="15"/>
    </row>
    <row r="306" spans="1:16" outlineLevel="1" x14ac:dyDescent="0.5">
      <c r="A306" s="27" t="s">
        <v>519</v>
      </c>
      <c r="B306" s="1"/>
      <c r="C306" s="121">
        <v>3701</v>
      </c>
      <c r="D306" s="122" t="s">
        <v>520</v>
      </c>
      <c r="F306" s="174"/>
      <c r="G306" s="174"/>
      <c r="H306" s="174"/>
      <c r="I306" s="174"/>
      <c r="J306" s="28">
        <f t="shared" ref="J306:J318" si="78">F306-G306-H306+I306</f>
        <v>0</v>
      </c>
      <c r="K306" s="175"/>
      <c r="L306"/>
      <c r="M306" s="174"/>
      <c r="O306" s="16" t="str">
        <f t="shared" ref="O306:O319" si="79">IF(AND(OR(F306&lt;&gt;0,G306&lt;&gt;0,I306&lt;&gt;0,J306&lt;&gt;0),K306=0)=TRUE,"STORE COUNT MISSING",IF(AND(AND(F306=0,G306=0,I306=0,J306=0),K306&lt;&gt;0)=TRUE,"STORE COUNT SHOULD BE ZERO",""))</f>
        <v/>
      </c>
      <c r="P306" s="15"/>
    </row>
    <row r="307" spans="1:16" outlineLevel="1" x14ac:dyDescent="0.5">
      <c r="B307" s="1"/>
      <c r="C307" s="121">
        <v>3702</v>
      </c>
      <c r="D307" s="122" t="s">
        <v>521</v>
      </c>
      <c r="F307" s="174"/>
      <c r="G307" s="174"/>
      <c r="H307" s="174"/>
      <c r="I307" s="174"/>
      <c r="J307" s="28">
        <f t="shared" si="78"/>
        <v>0</v>
      </c>
      <c r="K307" s="175"/>
      <c r="L307"/>
      <c r="M307" s="174"/>
      <c r="O307" s="16" t="str">
        <f t="shared" si="79"/>
        <v/>
      </c>
      <c r="P307" s="15"/>
    </row>
    <row r="308" spans="1:16" outlineLevel="1" x14ac:dyDescent="0.5">
      <c r="B308" s="1"/>
      <c r="C308" s="121">
        <v>3703</v>
      </c>
      <c r="D308" s="122" t="s">
        <v>522</v>
      </c>
      <c r="F308" s="174"/>
      <c r="G308" s="174"/>
      <c r="H308" s="174"/>
      <c r="I308" s="174"/>
      <c r="J308" s="28">
        <f t="shared" si="78"/>
        <v>0</v>
      </c>
      <c r="K308" s="175"/>
      <c r="L308"/>
      <c r="M308" s="174"/>
      <c r="O308" s="16" t="str">
        <f t="shared" si="79"/>
        <v/>
      </c>
      <c r="P308" s="15"/>
    </row>
    <row r="309" spans="1:16" outlineLevel="1" x14ac:dyDescent="0.5">
      <c r="B309" s="1"/>
      <c r="C309" s="121">
        <v>3704</v>
      </c>
      <c r="D309" s="122" t="s">
        <v>523</v>
      </c>
      <c r="F309" s="174"/>
      <c r="G309" s="174"/>
      <c r="H309" s="174"/>
      <c r="I309" s="174"/>
      <c r="J309" s="28">
        <f t="shared" si="78"/>
        <v>0</v>
      </c>
      <c r="K309" s="175"/>
      <c r="L309"/>
      <c r="M309" s="174"/>
      <c r="O309" s="16" t="str">
        <f t="shared" si="79"/>
        <v/>
      </c>
      <c r="P309" s="15"/>
    </row>
    <row r="310" spans="1:16" outlineLevel="1" x14ac:dyDescent="0.5">
      <c r="B310" s="1"/>
      <c r="C310" s="121">
        <v>3705</v>
      </c>
      <c r="D310" s="122" t="s">
        <v>524</v>
      </c>
      <c r="F310" s="174"/>
      <c r="G310" s="174"/>
      <c r="H310" s="174"/>
      <c r="I310" s="174"/>
      <c r="J310" s="28">
        <f t="shared" si="78"/>
        <v>0</v>
      </c>
      <c r="K310" s="175"/>
      <c r="L310"/>
      <c r="M310" s="174"/>
      <c r="O310" s="16" t="str">
        <f t="shared" si="79"/>
        <v/>
      </c>
      <c r="P310" s="15"/>
    </row>
    <row r="311" spans="1:16" outlineLevel="1" x14ac:dyDescent="0.5">
      <c r="B311" s="1"/>
      <c r="C311" s="121">
        <v>3706</v>
      </c>
      <c r="D311" s="122" t="s">
        <v>525</v>
      </c>
      <c r="F311" s="174"/>
      <c r="G311" s="174"/>
      <c r="H311" s="174"/>
      <c r="I311" s="174"/>
      <c r="J311" s="28">
        <f t="shared" si="78"/>
        <v>0</v>
      </c>
      <c r="K311" s="175"/>
      <c r="L311"/>
      <c r="M311" s="174"/>
      <c r="O311" s="16" t="str">
        <f t="shared" si="79"/>
        <v/>
      </c>
      <c r="P311" s="15"/>
    </row>
    <row r="312" spans="1:16" outlineLevel="1" x14ac:dyDescent="0.5">
      <c r="B312" s="1"/>
      <c r="C312" s="121">
        <v>3707</v>
      </c>
      <c r="D312" s="122" t="s">
        <v>526</v>
      </c>
      <c r="F312" s="174"/>
      <c r="G312" s="174"/>
      <c r="H312" s="174"/>
      <c r="I312" s="174"/>
      <c r="J312" s="28">
        <f t="shared" si="78"/>
        <v>0</v>
      </c>
      <c r="K312" s="175"/>
      <c r="L312"/>
      <c r="M312" s="174"/>
      <c r="O312" s="16" t="str">
        <f t="shared" si="79"/>
        <v/>
      </c>
      <c r="P312" s="15"/>
    </row>
    <row r="313" spans="1:16" outlineLevel="1" x14ac:dyDescent="0.5">
      <c r="B313" s="1"/>
      <c r="C313" s="121">
        <v>3708</v>
      </c>
      <c r="D313" s="122" t="s">
        <v>527</v>
      </c>
      <c r="F313" s="174"/>
      <c r="G313" s="174"/>
      <c r="H313" s="174"/>
      <c r="I313" s="174"/>
      <c r="J313" s="28">
        <f t="shared" si="78"/>
        <v>0</v>
      </c>
      <c r="K313" s="175"/>
      <c r="L313"/>
      <c r="M313" s="174"/>
      <c r="O313" s="16" t="str">
        <f t="shared" si="79"/>
        <v/>
      </c>
      <c r="P313" s="15"/>
    </row>
    <row r="314" spans="1:16" outlineLevel="1" x14ac:dyDescent="0.5">
      <c r="B314" s="1"/>
      <c r="C314" s="121">
        <v>3709</v>
      </c>
      <c r="D314" s="122" t="s">
        <v>528</v>
      </c>
      <c r="F314" s="174"/>
      <c r="G314" s="174"/>
      <c r="H314" s="174"/>
      <c r="I314" s="174"/>
      <c r="J314" s="28">
        <f t="shared" si="78"/>
        <v>0</v>
      </c>
      <c r="K314" s="175"/>
      <c r="L314"/>
      <c r="M314" s="174"/>
      <c r="O314" s="16" t="str">
        <f t="shared" si="79"/>
        <v/>
      </c>
      <c r="P314" s="15"/>
    </row>
    <row r="315" spans="1:16" outlineLevel="1" x14ac:dyDescent="0.5">
      <c r="B315" s="1"/>
      <c r="C315" s="121">
        <v>3712</v>
      </c>
      <c r="D315" s="122" t="s">
        <v>529</v>
      </c>
      <c r="F315" s="174"/>
      <c r="G315" s="174"/>
      <c r="H315" s="174"/>
      <c r="I315" s="174"/>
      <c r="J315" s="28">
        <f t="shared" si="78"/>
        <v>0</v>
      </c>
      <c r="K315" s="175"/>
      <c r="L315"/>
      <c r="M315" s="174"/>
      <c r="O315" s="16" t="str">
        <f t="shared" si="79"/>
        <v/>
      </c>
      <c r="P315" s="15"/>
    </row>
    <row r="316" spans="1:16" outlineLevel="1" x14ac:dyDescent="0.5">
      <c r="B316" s="1"/>
      <c r="C316" s="121">
        <v>3711</v>
      </c>
      <c r="D316" s="122" t="s">
        <v>530</v>
      </c>
      <c r="F316" s="174"/>
      <c r="G316" s="174"/>
      <c r="H316" s="174"/>
      <c r="I316" s="174"/>
      <c r="J316" s="28">
        <f t="shared" si="78"/>
        <v>0</v>
      </c>
      <c r="K316" s="175"/>
      <c r="L316"/>
      <c r="M316" s="174"/>
      <c r="O316" s="16" t="str">
        <f t="shared" si="79"/>
        <v/>
      </c>
      <c r="P316" s="15"/>
    </row>
    <row r="317" spans="1:16" outlineLevel="1" x14ac:dyDescent="0.5">
      <c r="B317" s="1"/>
      <c r="C317" s="121">
        <v>3797</v>
      </c>
      <c r="D317" s="122" t="s">
        <v>531</v>
      </c>
      <c r="F317" s="174"/>
      <c r="G317" s="174"/>
      <c r="H317" s="174"/>
      <c r="I317" s="174"/>
      <c r="J317" s="28">
        <f t="shared" si="78"/>
        <v>0</v>
      </c>
      <c r="K317" s="175"/>
      <c r="L317"/>
      <c r="M317" s="174"/>
      <c r="O317" s="16" t="str">
        <f t="shared" si="79"/>
        <v/>
      </c>
      <c r="P317" s="15"/>
    </row>
    <row r="318" spans="1:16" x14ac:dyDescent="0.5">
      <c r="B318" s="7"/>
      <c r="C318" s="118">
        <v>3798</v>
      </c>
      <c r="D318" s="119" t="s">
        <v>532</v>
      </c>
      <c r="F318" s="174"/>
      <c r="G318" s="174"/>
      <c r="H318" s="174"/>
      <c r="I318" s="174"/>
      <c r="J318" s="28">
        <f t="shared" si="78"/>
        <v>0</v>
      </c>
      <c r="K318" s="175"/>
      <c r="L318"/>
      <c r="M318" s="174"/>
      <c r="O318" s="16" t="str">
        <f t="shared" si="79"/>
        <v/>
      </c>
      <c r="P318" s="15"/>
    </row>
    <row r="319" spans="1:16" outlineLevel="1" x14ac:dyDescent="0.5">
      <c r="B319" s="1">
        <v>2685</v>
      </c>
      <c r="C319" s="27" t="s">
        <v>533</v>
      </c>
      <c r="D319" s="21"/>
      <c r="F319" s="46">
        <f>SUM(F306:F318)</f>
        <v>0</v>
      </c>
      <c r="G319" s="46">
        <f>SUM(G306:G318)</f>
        <v>0</v>
      </c>
      <c r="H319" s="46">
        <f>SUM(H306:H318)</f>
        <v>0</v>
      </c>
      <c r="I319" s="46">
        <f>SUM(I306:I318)</f>
        <v>0</v>
      </c>
      <c r="J319" s="46">
        <f>SUM(J306:J318)</f>
        <v>0</v>
      </c>
      <c r="K319" s="47">
        <f>MAX(K306:K318)</f>
        <v>0</v>
      </c>
      <c r="L319"/>
      <c r="M319" s="46">
        <f>SUM(M306:M318)</f>
        <v>0</v>
      </c>
      <c r="O319" s="16" t="str">
        <f t="shared" si="79"/>
        <v/>
      </c>
      <c r="P319" s="15"/>
    </row>
    <row r="320" spans="1:16" outlineLevel="1" collapsed="1" x14ac:dyDescent="0.5">
      <c r="B320" s="27"/>
      <c r="D320" s="21"/>
      <c r="L320"/>
      <c r="O320" s="16"/>
      <c r="P320" s="43"/>
    </row>
    <row r="321" spans="1:16" ht="12.75" customHeight="1" outlineLevel="1" x14ac:dyDescent="0.5">
      <c r="A321" s="27" t="s">
        <v>534</v>
      </c>
      <c r="B321" s="1"/>
      <c r="C321" s="121">
        <v>3501</v>
      </c>
      <c r="D321" s="122" t="s">
        <v>520</v>
      </c>
      <c r="F321" s="174"/>
      <c r="G321" s="174"/>
      <c r="H321" s="174"/>
      <c r="I321" s="174"/>
      <c r="J321" s="28">
        <f t="shared" ref="J321:J333" si="80">F321-G321-H321+I321</f>
        <v>0</v>
      </c>
      <c r="K321" s="175"/>
      <c r="L321"/>
      <c r="M321" s="174"/>
      <c r="O321" s="16" t="str">
        <f t="shared" ref="O321:O334" si="81">IF(AND(OR(F321&lt;&gt;0,G321&lt;&gt;0,I321&lt;&gt;0,J321&lt;&gt;0),K321=0)=TRUE,"STORE COUNT MISSING",IF(AND(AND(F321=0,G321=0,I321=0,J321=0),K321&lt;&gt;0)=TRUE,"STORE COUNT SHOULD BE ZERO",""))</f>
        <v/>
      </c>
      <c r="P321" s="15"/>
    </row>
    <row r="322" spans="1:16" outlineLevel="1" x14ac:dyDescent="0.5">
      <c r="A322" s="27"/>
      <c r="B322" s="1"/>
      <c r="C322" s="121">
        <v>3502</v>
      </c>
      <c r="D322" s="122" t="s">
        <v>521</v>
      </c>
      <c r="F322" s="174"/>
      <c r="G322" s="174"/>
      <c r="H322" s="174"/>
      <c r="I322" s="174"/>
      <c r="J322" s="28">
        <f t="shared" si="80"/>
        <v>0</v>
      </c>
      <c r="K322" s="175"/>
      <c r="L322"/>
      <c r="M322" s="174"/>
      <c r="O322" s="16" t="str">
        <f t="shared" si="81"/>
        <v/>
      </c>
      <c r="P322" s="15"/>
    </row>
    <row r="323" spans="1:16" outlineLevel="1" x14ac:dyDescent="0.5">
      <c r="B323" s="1"/>
      <c r="C323" s="121">
        <v>3503</v>
      </c>
      <c r="D323" s="122" t="s">
        <v>522</v>
      </c>
      <c r="F323" s="174"/>
      <c r="G323" s="174"/>
      <c r="H323" s="174"/>
      <c r="I323" s="174"/>
      <c r="J323" s="28">
        <f t="shared" si="80"/>
        <v>0</v>
      </c>
      <c r="K323" s="175"/>
      <c r="L323"/>
      <c r="M323" s="174"/>
      <c r="O323" s="16" t="str">
        <f t="shared" si="81"/>
        <v/>
      </c>
      <c r="P323" s="15"/>
    </row>
    <row r="324" spans="1:16" outlineLevel="1" x14ac:dyDescent="0.5">
      <c r="B324" s="1"/>
      <c r="C324" s="121">
        <v>3504</v>
      </c>
      <c r="D324" s="122" t="s">
        <v>523</v>
      </c>
      <c r="F324" s="174"/>
      <c r="G324" s="174"/>
      <c r="H324" s="174"/>
      <c r="I324" s="174"/>
      <c r="J324" s="28">
        <f t="shared" si="80"/>
        <v>0</v>
      </c>
      <c r="K324" s="175"/>
      <c r="L324"/>
      <c r="M324" s="174"/>
      <c r="O324" s="16" t="str">
        <f t="shared" si="81"/>
        <v/>
      </c>
      <c r="P324" s="15"/>
    </row>
    <row r="325" spans="1:16" outlineLevel="1" x14ac:dyDescent="0.5">
      <c r="B325" s="1"/>
      <c r="C325" s="121">
        <v>3505</v>
      </c>
      <c r="D325" s="122" t="s">
        <v>524</v>
      </c>
      <c r="F325" s="174"/>
      <c r="G325" s="174"/>
      <c r="H325" s="174"/>
      <c r="I325" s="174"/>
      <c r="J325" s="28">
        <f t="shared" si="80"/>
        <v>0</v>
      </c>
      <c r="K325" s="175"/>
      <c r="L325"/>
      <c r="M325" s="174"/>
      <c r="O325" s="16" t="str">
        <f t="shared" si="81"/>
        <v/>
      </c>
      <c r="P325" s="15"/>
    </row>
    <row r="326" spans="1:16" outlineLevel="1" x14ac:dyDescent="0.5">
      <c r="B326" s="1"/>
      <c r="C326" s="121">
        <v>3506</v>
      </c>
      <c r="D326" s="122" t="s">
        <v>525</v>
      </c>
      <c r="F326" s="174"/>
      <c r="G326" s="174"/>
      <c r="H326" s="174"/>
      <c r="I326" s="174"/>
      <c r="J326" s="28">
        <f t="shared" si="80"/>
        <v>0</v>
      </c>
      <c r="K326" s="175"/>
      <c r="L326"/>
      <c r="M326" s="174"/>
      <c r="O326" s="16" t="str">
        <f t="shared" si="81"/>
        <v/>
      </c>
      <c r="P326" s="15"/>
    </row>
    <row r="327" spans="1:16" outlineLevel="1" x14ac:dyDescent="0.5">
      <c r="B327" s="1"/>
      <c r="C327" s="121">
        <v>3507</v>
      </c>
      <c r="D327" s="122" t="s">
        <v>526</v>
      </c>
      <c r="F327" s="174"/>
      <c r="G327" s="174"/>
      <c r="H327" s="174"/>
      <c r="I327" s="174"/>
      <c r="J327" s="28">
        <f t="shared" si="80"/>
        <v>0</v>
      </c>
      <c r="K327" s="175"/>
      <c r="L327"/>
      <c r="M327" s="174"/>
      <c r="O327" s="16" t="str">
        <f t="shared" si="81"/>
        <v/>
      </c>
      <c r="P327" s="15"/>
    </row>
    <row r="328" spans="1:16" outlineLevel="1" x14ac:dyDescent="0.5">
      <c r="B328" s="1"/>
      <c r="C328" s="121">
        <v>3508</v>
      </c>
      <c r="D328" s="122" t="s">
        <v>527</v>
      </c>
      <c r="F328" s="174"/>
      <c r="G328" s="174"/>
      <c r="H328" s="174"/>
      <c r="I328" s="174"/>
      <c r="J328" s="28">
        <f t="shared" si="80"/>
        <v>0</v>
      </c>
      <c r="K328" s="175"/>
      <c r="L328"/>
      <c r="M328" s="174"/>
      <c r="O328" s="16" t="str">
        <f t="shared" si="81"/>
        <v/>
      </c>
      <c r="P328" s="15"/>
    </row>
    <row r="329" spans="1:16" outlineLevel="1" x14ac:dyDescent="0.5">
      <c r="B329" s="1"/>
      <c r="C329" s="121">
        <v>3509</v>
      </c>
      <c r="D329" s="122" t="s">
        <v>528</v>
      </c>
      <c r="F329" s="174"/>
      <c r="G329" s="174"/>
      <c r="H329" s="174"/>
      <c r="I329" s="174"/>
      <c r="J329" s="28">
        <f t="shared" si="80"/>
        <v>0</v>
      </c>
      <c r="K329" s="175"/>
      <c r="L329"/>
      <c r="M329" s="174"/>
      <c r="O329" s="16" t="str">
        <f t="shared" si="81"/>
        <v/>
      </c>
      <c r="P329" s="15"/>
    </row>
    <row r="330" spans="1:16" outlineLevel="1" x14ac:dyDescent="0.5">
      <c r="B330" s="1"/>
      <c r="C330" s="121">
        <v>3512</v>
      </c>
      <c r="D330" s="122" t="s">
        <v>529</v>
      </c>
      <c r="F330" s="174"/>
      <c r="G330" s="174"/>
      <c r="H330" s="174"/>
      <c r="I330" s="174"/>
      <c r="J330" s="28">
        <f t="shared" si="80"/>
        <v>0</v>
      </c>
      <c r="K330" s="175"/>
      <c r="L330"/>
      <c r="M330" s="174"/>
      <c r="O330" s="16" t="str">
        <f t="shared" si="81"/>
        <v/>
      </c>
      <c r="P330" s="15"/>
    </row>
    <row r="331" spans="1:16" outlineLevel="1" x14ac:dyDescent="0.5">
      <c r="B331" s="1"/>
      <c r="C331" s="121">
        <v>3511</v>
      </c>
      <c r="D331" s="122" t="s">
        <v>530</v>
      </c>
      <c r="F331" s="174"/>
      <c r="G331" s="174"/>
      <c r="H331" s="174"/>
      <c r="I331" s="174"/>
      <c r="J331" s="28">
        <f t="shared" si="80"/>
        <v>0</v>
      </c>
      <c r="K331" s="175"/>
      <c r="L331"/>
      <c r="M331" s="174"/>
      <c r="O331" s="16" t="str">
        <f t="shared" si="81"/>
        <v/>
      </c>
      <c r="P331" s="15"/>
    </row>
    <row r="332" spans="1:16" outlineLevel="1" x14ac:dyDescent="0.5">
      <c r="B332" s="1"/>
      <c r="C332" s="121">
        <v>3597</v>
      </c>
      <c r="D332" s="122" t="s">
        <v>531</v>
      </c>
      <c r="F332" s="174"/>
      <c r="G332" s="174"/>
      <c r="H332" s="174"/>
      <c r="I332" s="174"/>
      <c r="J332" s="28">
        <f t="shared" si="80"/>
        <v>0</v>
      </c>
      <c r="K332" s="175"/>
      <c r="L332"/>
      <c r="M332" s="174"/>
      <c r="O332" s="16" t="str">
        <f t="shared" si="81"/>
        <v/>
      </c>
      <c r="P332" s="15"/>
    </row>
    <row r="333" spans="1:16" x14ac:dyDescent="0.5">
      <c r="B333" s="7"/>
      <c r="C333" s="118">
        <v>3598</v>
      </c>
      <c r="D333" s="119" t="s">
        <v>535</v>
      </c>
      <c r="F333" s="174"/>
      <c r="G333" s="174"/>
      <c r="H333" s="174"/>
      <c r="I333" s="174"/>
      <c r="J333" s="28">
        <f t="shared" si="80"/>
        <v>0</v>
      </c>
      <c r="K333" s="175"/>
      <c r="L333"/>
      <c r="M333" s="174"/>
      <c r="O333" s="16" t="str">
        <f t="shared" si="81"/>
        <v/>
      </c>
      <c r="P333" s="15"/>
    </row>
    <row r="334" spans="1:16" outlineLevel="1" x14ac:dyDescent="0.5">
      <c r="B334" s="1">
        <v>3599</v>
      </c>
      <c r="C334" s="27" t="s">
        <v>536</v>
      </c>
      <c r="D334" s="21"/>
      <c r="F334" s="46">
        <f>SUM(F321:F333)</f>
        <v>0</v>
      </c>
      <c r="G334" s="46">
        <f t="shared" ref="G334:J334" si="82">SUM(G321:G333)</f>
        <v>0</v>
      </c>
      <c r="H334" s="46">
        <f t="shared" si="82"/>
        <v>0</v>
      </c>
      <c r="I334" s="46">
        <f t="shared" si="82"/>
        <v>0</v>
      </c>
      <c r="J334" s="46">
        <f t="shared" si="82"/>
        <v>0</v>
      </c>
      <c r="K334" s="47">
        <f>MAX(K321:K333)</f>
        <v>0</v>
      </c>
      <c r="L334"/>
      <c r="M334" s="46">
        <f t="shared" ref="M334" si="83">SUM(M321:M333)</f>
        <v>0</v>
      </c>
      <c r="O334" s="16" t="str">
        <f t="shared" si="81"/>
        <v/>
      </c>
      <c r="P334" s="15"/>
    </row>
    <row r="335" spans="1:16" outlineLevel="1" collapsed="1" x14ac:dyDescent="0.5">
      <c r="B335" s="27"/>
      <c r="D335" s="21"/>
      <c r="L335"/>
      <c r="O335" s="16"/>
      <c r="P335" s="43"/>
    </row>
    <row r="336" spans="1:16" outlineLevel="1" x14ac:dyDescent="0.5">
      <c r="A336" s="27" t="s">
        <v>537</v>
      </c>
      <c r="B336" s="1"/>
      <c r="C336" s="121">
        <v>3601</v>
      </c>
      <c r="D336" s="122" t="s">
        <v>520</v>
      </c>
      <c r="F336" s="174"/>
      <c r="G336" s="174"/>
      <c r="H336" s="174"/>
      <c r="I336" s="174"/>
      <c r="J336" s="28">
        <f t="shared" ref="J336:J348" si="84">F336-G336-H336+I336</f>
        <v>0</v>
      </c>
      <c r="K336" s="175"/>
      <c r="L336"/>
      <c r="M336" s="174"/>
      <c r="O336" s="16" t="str">
        <f t="shared" ref="O336:O349" si="85">IF(AND(OR(F336&lt;&gt;0,G336&lt;&gt;0,I336&lt;&gt;0,J336&lt;&gt;0),K336=0)=TRUE,"STORE COUNT MISSING",IF(AND(AND(F336=0,G336=0,I336=0,J336=0),K336&lt;&gt;0)=TRUE,"STORE COUNT SHOULD BE ZERO",""))</f>
        <v/>
      </c>
      <c r="P336" s="15"/>
    </row>
    <row r="337" spans="1:16" outlineLevel="1" x14ac:dyDescent="0.5">
      <c r="A337" s="27" t="s">
        <v>538</v>
      </c>
      <c r="B337" s="1"/>
      <c r="C337" s="121">
        <v>3602</v>
      </c>
      <c r="D337" s="122" t="s">
        <v>521</v>
      </c>
      <c r="F337" s="174"/>
      <c r="G337" s="174"/>
      <c r="H337" s="174"/>
      <c r="I337" s="174"/>
      <c r="J337" s="28">
        <f t="shared" si="84"/>
        <v>0</v>
      </c>
      <c r="K337" s="175"/>
      <c r="L337"/>
      <c r="M337" s="174"/>
      <c r="O337" s="16" t="str">
        <f t="shared" si="85"/>
        <v/>
      </c>
      <c r="P337" s="15"/>
    </row>
    <row r="338" spans="1:16" outlineLevel="1" x14ac:dyDescent="0.5">
      <c r="B338" s="1"/>
      <c r="C338" s="121">
        <v>3603</v>
      </c>
      <c r="D338" s="122" t="s">
        <v>522</v>
      </c>
      <c r="F338" s="174"/>
      <c r="G338" s="174"/>
      <c r="H338" s="174"/>
      <c r="I338" s="174"/>
      <c r="J338" s="28">
        <f t="shared" si="84"/>
        <v>0</v>
      </c>
      <c r="K338" s="175"/>
      <c r="L338"/>
      <c r="M338" s="174"/>
      <c r="O338" s="16" t="str">
        <f t="shared" si="85"/>
        <v/>
      </c>
      <c r="P338" s="15"/>
    </row>
    <row r="339" spans="1:16" outlineLevel="1" x14ac:dyDescent="0.5">
      <c r="B339" s="1"/>
      <c r="C339" s="121">
        <v>3604</v>
      </c>
      <c r="D339" s="122" t="s">
        <v>523</v>
      </c>
      <c r="F339" s="174"/>
      <c r="G339" s="174"/>
      <c r="H339" s="174"/>
      <c r="I339" s="174"/>
      <c r="J339" s="28">
        <f t="shared" si="84"/>
        <v>0</v>
      </c>
      <c r="K339" s="175"/>
      <c r="L339"/>
      <c r="M339" s="174"/>
      <c r="O339" s="16" t="str">
        <f t="shared" si="85"/>
        <v/>
      </c>
      <c r="P339" s="15"/>
    </row>
    <row r="340" spans="1:16" outlineLevel="1" x14ac:dyDescent="0.5">
      <c r="B340" s="1"/>
      <c r="C340" s="121">
        <v>3605</v>
      </c>
      <c r="D340" s="122" t="s">
        <v>524</v>
      </c>
      <c r="F340" s="174"/>
      <c r="G340" s="174"/>
      <c r="H340" s="174"/>
      <c r="I340" s="174"/>
      <c r="J340" s="28">
        <f t="shared" si="84"/>
        <v>0</v>
      </c>
      <c r="K340" s="175"/>
      <c r="L340"/>
      <c r="M340" s="174"/>
      <c r="O340" s="16" t="str">
        <f t="shared" si="85"/>
        <v/>
      </c>
      <c r="P340" s="15"/>
    </row>
    <row r="341" spans="1:16" outlineLevel="1" x14ac:dyDescent="0.5">
      <c r="B341" s="1"/>
      <c r="C341" s="121">
        <v>3606</v>
      </c>
      <c r="D341" s="122" t="s">
        <v>525</v>
      </c>
      <c r="F341" s="174"/>
      <c r="G341" s="174"/>
      <c r="H341" s="174"/>
      <c r="I341" s="174"/>
      <c r="J341" s="28">
        <f t="shared" si="84"/>
        <v>0</v>
      </c>
      <c r="K341" s="175"/>
      <c r="L341"/>
      <c r="M341" s="174"/>
      <c r="O341" s="16" t="str">
        <f t="shared" si="85"/>
        <v/>
      </c>
      <c r="P341" s="15"/>
    </row>
    <row r="342" spans="1:16" outlineLevel="1" x14ac:dyDescent="0.5">
      <c r="B342" s="1"/>
      <c r="C342" s="121">
        <v>3607</v>
      </c>
      <c r="D342" s="122" t="s">
        <v>526</v>
      </c>
      <c r="F342" s="174"/>
      <c r="G342" s="174"/>
      <c r="H342" s="174"/>
      <c r="I342" s="174"/>
      <c r="J342" s="28">
        <f t="shared" si="84"/>
        <v>0</v>
      </c>
      <c r="K342" s="175"/>
      <c r="L342"/>
      <c r="M342" s="174"/>
      <c r="O342" s="16" t="str">
        <f t="shared" si="85"/>
        <v/>
      </c>
      <c r="P342" s="15"/>
    </row>
    <row r="343" spans="1:16" outlineLevel="1" x14ac:dyDescent="0.5">
      <c r="B343" s="1"/>
      <c r="C343" s="121">
        <v>3608</v>
      </c>
      <c r="D343" s="122" t="s">
        <v>527</v>
      </c>
      <c r="F343" s="174"/>
      <c r="G343" s="174"/>
      <c r="H343" s="174"/>
      <c r="I343" s="174"/>
      <c r="J343" s="28">
        <f t="shared" si="84"/>
        <v>0</v>
      </c>
      <c r="K343" s="175"/>
      <c r="L343"/>
      <c r="M343" s="174"/>
      <c r="O343" s="16" t="str">
        <f t="shared" si="85"/>
        <v/>
      </c>
      <c r="P343" s="15"/>
    </row>
    <row r="344" spans="1:16" outlineLevel="1" x14ac:dyDescent="0.5">
      <c r="B344" s="1"/>
      <c r="C344" s="121">
        <v>3609</v>
      </c>
      <c r="D344" s="122" t="s">
        <v>528</v>
      </c>
      <c r="F344" s="174"/>
      <c r="G344" s="174"/>
      <c r="H344" s="174"/>
      <c r="I344" s="174"/>
      <c r="J344" s="28">
        <f t="shared" si="84"/>
        <v>0</v>
      </c>
      <c r="K344" s="175"/>
      <c r="L344"/>
      <c r="M344" s="174"/>
      <c r="O344" s="16" t="str">
        <f t="shared" si="85"/>
        <v/>
      </c>
      <c r="P344" s="15"/>
    </row>
    <row r="345" spans="1:16" outlineLevel="1" x14ac:dyDescent="0.5">
      <c r="B345" s="1"/>
      <c r="C345" s="121">
        <v>3612</v>
      </c>
      <c r="D345" s="122" t="s">
        <v>529</v>
      </c>
      <c r="F345" s="174"/>
      <c r="G345" s="174"/>
      <c r="H345" s="174"/>
      <c r="I345" s="174"/>
      <c r="J345" s="28">
        <f t="shared" si="84"/>
        <v>0</v>
      </c>
      <c r="K345" s="175"/>
      <c r="L345"/>
      <c r="M345" s="174"/>
      <c r="O345" s="16" t="str">
        <f t="shared" si="85"/>
        <v/>
      </c>
      <c r="P345" s="15"/>
    </row>
    <row r="346" spans="1:16" outlineLevel="1" x14ac:dyDescent="0.5">
      <c r="B346" s="1"/>
      <c r="C346" s="121">
        <v>3611</v>
      </c>
      <c r="D346" s="122" t="s">
        <v>530</v>
      </c>
      <c r="F346" s="174"/>
      <c r="G346" s="174"/>
      <c r="H346" s="174"/>
      <c r="I346" s="174"/>
      <c r="J346" s="28">
        <f t="shared" si="84"/>
        <v>0</v>
      </c>
      <c r="K346" s="175"/>
      <c r="L346"/>
      <c r="M346" s="174"/>
      <c r="O346" s="16" t="str">
        <f t="shared" si="85"/>
        <v/>
      </c>
      <c r="P346" s="15"/>
    </row>
    <row r="347" spans="1:16" outlineLevel="1" x14ac:dyDescent="0.5">
      <c r="B347" s="1"/>
      <c r="C347" s="121">
        <v>3697</v>
      </c>
      <c r="D347" s="122" t="s">
        <v>531</v>
      </c>
      <c r="F347" s="174"/>
      <c r="G347" s="174"/>
      <c r="H347" s="174"/>
      <c r="I347" s="174"/>
      <c r="J347" s="28">
        <f t="shared" si="84"/>
        <v>0</v>
      </c>
      <c r="K347" s="175"/>
      <c r="L347"/>
      <c r="M347" s="174"/>
      <c r="O347" s="16" t="str">
        <f t="shared" si="85"/>
        <v/>
      </c>
      <c r="P347" s="15"/>
    </row>
    <row r="348" spans="1:16" x14ac:dyDescent="0.5">
      <c r="B348" s="7"/>
      <c r="C348" s="118">
        <v>3698</v>
      </c>
      <c r="D348" s="119" t="s">
        <v>539</v>
      </c>
      <c r="F348" s="174"/>
      <c r="G348" s="174"/>
      <c r="H348" s="174"/>
      <c r="I348" s="174"/>
      <c r="J348" s="28">
        <f t="shared" si="84"/>
        <v>0</v>
      </c>
      <c r="K348" s="175"/>
      <c r="L348"/>
      <c r="M348" s="174"/>
      <c r="O348" s="16" t="str">
        <f t="shared" si="85"/>
        <v/>
      </c>
      <c r="P348" s="15"/>
    </row>
    <row r="349" spans="1:16" outlineLevel="1" collapsed="1" x14ac:dyDescent="0.5">
      <c r="B349" s="1">
        <v>3699</v>
      </c>
      <c r="C349" s="27" t="s">
        <v>540</v>
      </c>
      <c r="D349" s="21"/>
      <c r="F349" s="46">
        <f>SUM(F336:F348)</f>
        <v>0</v>
      </c>
      <c r="G349" s="46">
        <f>SUM(G336:G348)</f>
        <v>0</v>
      </c>
      <c r="H349" s="46">
        <f>SUM(H336:H348)</f>
        <v>0</v>
      </c>
      <c r="I349" s="46">
        <f>SUM(I336:I348)</f>
        <v>0</v>
      </c>
      <c r="J349" s="46">
        <f>SUM(J336:J348)</f>
        <v>0</v>
      </c>
      <c r="K349" s="47">
        <f>MAX(K336:K348)</f>
        <v>0</v>
      </c>
      <c r="L349"/>
      <c r="M349" s="46">
        <f>SUM(M336:M348)</f>
        <v>0</v>
      </c>
      <c r="O349" s="16" t="str">
        <f t="shared" si="85"/>
        <v/>
      </c>
      <c r="P349" s="15"/>
    </row>
    <row r="350" spans="1:16" x14ac:dyDescent="0.5">
      <c r="A350" s="1"/>
      <c r="B350" s="7"/>
      <c r="C350" s="21">
        <v>2686</v>
      </c>
      <c r="D350" s="7" t="s">
        <v>210</v>
      </c>
      <c r="F350" s="174"/>
      <c r="G350" s="174"/>
      <c r="H350" s="174"/>
      <c r="I350" s="174"/>
      <c r="J350" s="28">
        <f>F350-G350-H350+I350</f>
        <v>0</v>
      </c>
      <c r="K350" s="175"/>
      <c r="L350"/>
      <c r="M350" s="174"/>
      <c r="O350" s="16"/>
      <c r="P350" s="15"/>
    </row>
    <row r="351" spans="1:16" x14ac:dyDescent="0.5">
      <c r="A351" s="35">
        <v>2690</v>
      </c>
      <c r="B351" s="27" t="s">
        <v>541</v>
      </c>
      <c r="C351" s="27"/>
      <c r="F351" s="31">
        <f>F319+F334+F349+F350</f>
        <v>0</v>
      </c>
      <c r="G351" s="31">
        <f>G319+G334+G349+G350</f>
        <v>0</v>
      </c>
      <c r="H351" s="31">
        <f>H319+H334+H349+H350</f>
        <v>0</v>
      </c>
      <c r="I351" s="31">
        <f>I319+I334+I349+I350</f>
        <v>0</v>
      </c>
      <c r="J351" s="31">
        <f>J319+J334+J349+J350</f>
        <v>0</v>
      </c>
      <c r="K351" s="47">
        <f>MAX(K319,K334,K349,K350)</f>
        <v>0</v>
      </c>
      <c r="L351"/>
      <c r="M351" s="31">
        <f>M319+M334+M349+M350</f>
        <v>0</v>
      </c>
      <c r="O351" s="16" t="str">
        <f>IF(AND(OR(F351&lt;&gt;0,G351&lt;&gt;0,I351&lt;&gt;0,J351&lt;&gt;0),K351=0)=TRUE,"STORE COUNT MISSING",IF(AND(AND(F351=0,G351=0,I351=0,J351=0),K351&lt;&gt;0)=TRUE,"STORE COUNT SHOULD BE ZERO",""))</f>
        <v/>
      </c>
      <c r="P351" s="15"/>
    </row>
    <row r="352" spans="1:16" collapsed="1" x14ac:dyDescent="0.5">
      <c r="L352"/>
      <c r="O352" s="16"/>
      <c r="P352" s="43"/>
    </row>
    <row r="353" spans="1:16" outlineLevel="1" x14ac:dyDescent="0.5">
      <c r="A353" s="27"/>
      <c r="C353" s="191">
        <v>1101</v>
      </c>
      <c r="D353" s="192" t="s">
        <v>542</v>
      </c>
      <c r="F353" s="174"/>
      <c r="G353" s="174"/>
      <c r="H353" s="174"/>
      <c r="I353" s="174"/>
      <c r="J353" s="28">
        <f t="shared" ref="J353:J358" si="86">F353-G353-H353+I353</f>
        <v>0</v>
      </c>
      <c r="K353" s="175">
        <f t="shared" ref="K353:K358" si="87">IF(OR(F353&lt;&gt;0,G353&lt;&gt;0,H353&lt;&gt;0,I353&lt;&gt;0),$G$3,0)</f>
        <v>0</v>
      </c>
      <c r="L353"/>
      <c r="M353" s="174"/>
      <c r="O353" s="16" t="str">
        <f t="shared" ref="O353:O361" si="88">IF(AND(OR(F353&lt;&gt;0,G353&lt;&gt;0,I353&lt;&gt;0,J353&lt;&gt;0),K353=0)=TRUE,"STORE COUNT MISSING",IF(AND(AND(F353=0,G353=0,I353=0,J353=0),K353&lt;&gt;0)=TRUE,"STORE COUNT SHOULD BE ZERO",""))</f>
        <v/>
      </c>
      <c r="P353" s="15"/>
    </row>
    <row r="354" spans="1:16" outlineLevel="1" x14ac:dyDescent="0.5">
      <c r="C354" s="193">
        <v>1105</v>
      </c>
      <c r="D354" s="194" t="s">
        <v>543</v>
      </c>
      <c r="F354" s="174"/>
      <c r="G354" s="174"/>
      <c r="H354" s="174"/>
      <c r="I354" s="174"/>
      <c r="J354" s="28">
        <f t="shared" si="86"/>
        <v>0</v>
      </c>
      <c r="K354" s="175">
        <f t="shared" si="87"/>
        <v>0</v>
      </c>
      <c r="L354"/>
      <c r="M354" s="174"/>
      <c r="O354" s="16" t="str">
        <f t="shared" si="88"/>
        <v/>
      </c>
      <c r="P354" s="15"/>
    </row>
    <row r="355" spans="1:16" outlineLevel="1" x14ac:dyDescent="0.5">
      <c r="C355" s="193">
        <v>1106</v>
      </c>
      <c r="D355" s="194" t="s">
        <v>544</v>
      </c>
      <c r="F355" s="174"/>
      <c r="G355" s="174"/>
      <c r="H355" s="174"/>
      <c r="I355" s="174"/>
      <c r="J355" s="28">
        <f t="shared" si="86"/>
        <v>0</v>
      </c>
      <c r="K355" s="175">
        <f t="shared" si="87"/>
        <v>0</v>
      </c>
      <c r="L355"/>
      <c r="M355" s="174"/>
      <c r="O355" s="16" t="str">
        <f t="shared" si="88"/>
        <v/>
      </c>
      <c r="P355" s="15"/>
    </row>
    <row r="356" spans="1:16" outlineLevel="1" x14ac:dyDescent="0.5">
      <c r="C356" s="193">
        <v>1107</v>
      </c>
      <c r="D356" s="194" t="s">
        <v>545</v>
      </c>
      <c r="F356" s="174"/>
      <c r="G356" s="174"/>
      <c r="H356" s="174"/>
      <c r="I356" s="174"/>
      <c r="J356" s="28">
        <f t="shared" si="86"/>
        <v>0</v>
      </c>
      <c r="K356" s="175">
        <f t="shared" si="87"/>
        <v>0</v>
      </c>
      <c r="L356"/>
      <c r="M356" s="174"/>
      <c r="O356" s="16" t="str">
        <f t="shared" si="88"/>
        <v/>
      </c>
      <c r="P356" s="15"/>
    </row>
    <row r="357" spans="1:16" outlineLevel="1" x14ac:dyDescent="0.5">
      <c r="B357" s="1"/>
      <c r="C357" s="195">
        <v>1108</v>
      </c>
      <c r="D357" s="196" t="s">
        <v>531</v>
      </c>
      <c r="F357" s="174"/>
      <c r="G357" s="174"/>
      <c r="H357" s="174"/>
      <c r="I357" s="174"/>
      <c r="J357" s="28">
        <f t="shared" si="86"/>
        <v>0</v>
      </c>
      <c r="K357" s="175">
        <f t="shared" si="87"/>
        <v>0</v>
      </c>
      <c r="L357"/>
      <c r="M357" s="174"/>
      <c r="O357" s="16" t="str">
        <f t="shared" si="88"/>
        <v/>
      </c>
      <c r="P357" s="15"/>
    </row>
    <row r="358" spans="1:16" x14ac:dyDescent="0.5">
      <c r="C358" s="118">
        <v>1109</v>
      </c>
      <c r="D358" s="119" t="s">
        <v>546</v>
      </c>
      <c r="F358" s="174"/>
      <c r="G358" s="174"/>
      <c r="H358" s="174"/>
      <c r="I358" s="174"/>
      <c r="J358" s="28">
        <f t="shared" si="86"/>
        <v>0</v>
      </c>
      <c r="K358" s="175">
        <f t="shared" si="87"/>
        <v>0</v>
      </c>
      <c r="L358"/>
      <c r="M358" s="174"/>
      <c r="O358" s="16" t="str">
        <f t="shared" si="88"/>
        <v/>
      </c>
      <c r="P358" s="15"/>
    </row>
    <row r="359" spans="1:16" outlineLevel="1" x14ac:dyDescent="0.5">
      <c r="B359" s="35">
        <v>2700</v>
      </c>
      <c r="C359" s="27" t="s">
        <v>547</v>
      </c>
      <c r="D359" s="27"/>
      <c r="F359" s="46">
        <f>SUM(F353:F358)</f>
        <v>0</v>
      </c>
      <c r="G359" s="46">
        <f>SUM(G353:G358)</f>
        <v>0</v>
      </c>
      <c r="H359" s="46">
        <f>SUM(H353:H358)</f>
        <v>0</v>
      </c>
      <c r="I359" s="46">
        <f>SUM(I353:I358)</f>
        <v>0</v>
      </c>
      <c r="J359" s="46">
        <f>SUM(J353:J358)</f>
        <v>0</v>
      </c>
      <c r="K359" s="47">
        <f>MAX(K353:K358)</f>
        <v>0</v>
      </c>
      <c r="L359"/>
      <c r="M359" s="46">
        <f>SUM(M353:M358)</f>
        <v>0</v>
      </c>
      <c r="O359" s="16" t="str">
        <f t="shared" si="88"/>
        <v/>
      </c>
      <c r="P359" s="15"/>
    </row>
    <row r="360" spans="1:16" x14ac:dyDescent="0.5">
      <c r="B360" s="21">
        <v>2719</v>
      </c>
      <c r="C360" s="7" t="s">
        <v>181</v>
      </c>
      <c r="D360" s="21"/>
      <c r="F360" s="174"/>
      <c r="G360" s="174"/>
      <c r="H360" s="174"/>
      <c r="I360" s="174"/>
      <c r="J360" s="28">
        <f>F360-G360-H360+I360</f>
        <v>0</v>
      </c>
      <c r="K360" s="175"/>
      <c r="L360"/>
      <c r="M360" s="174"/>
      <c r="O360" s="16" t="str">
        <f t="shared" si="88"/>
        <v/>
      </c>
      <c r="P360" s="15"/>
    </row>
    <row r="361" spans="1:16" x14ac:dyDescent="0.5">
      <c r="A361" s="4">
        <v>2720</v>
      </c>
      <c r="B361" s="1" t="s">
        <v>548</v>
      </c>
      <c r="C361" s="1"/>
      <c r="D361" s="1"/>
      <c r="F361" s="46">
        <f>F351+SUM(F359:F360)</f>
        <v>0</v>
      </c>
      <c r="G361" s="46">
        <f>G351+SUM(G359:G360)</f>
        <v>0</v>
      </c>
      <c r="H361" s="46">
        <f>H351+SUM(H359:H360)</f>
        <v>0</v>
      </c>
      <c r="I361" s="46">
        <f>I351+SUM(I359:I360)</f>
        <v>0</v>
      </c>
      <c r="J361" s="46">
        <f>J351+SUM(J359:J360)</f>
        <v>0</v>
      </c>
      <c r="K361" s="47">
        <f>MAX(K351,K359:K360)</f>
        <v>0</v>
      </c>
      <c r="L361"/>
      <c r="M361" s="46">
        <f>M351+SUM(M359:M360)</f>
        <v>0</v>
      </c>
      <c r="O361" s="16" t="str">
        <f t="shared" si="88"/>
        <v/>
      </c>
      <c r="P361" s="15"/>
    </row>
    <row r="362" spans="1:16" x14ac:dyDescent="0.5">
      <c r="F362" s="40"/>
      <c r="G362" s="40"/>
      <c r="H362" s="40"/>
      <c r="I362" s="40"/>
      <c r="J362" s="40"/>
      <c r="K362" s="40"/>
      <c r="L362"/>
      <c r="O362" s="16"/>
      <c r="P362" s="43"/>
    </row>
    <row r="363" spans="1:16" outlineLevel="1" x14ac:dyDescent="0.5">
      <c r="A363" s="27" t="s">
        <v>549</v>
      </c>
      <c r="C363" s="121">
        <v>3001</v>
      </c>
      <c r="D363" s="122" t="s">
        <v>550</v>
      </c>
      <c r="E363" s="174"/>
      <c r="F363" s="174"/>
      <c r="G363" s="174"/>
      <c r="H363" s="174"/>
      <c r="I363" s="174"/>
      <c r="J363" s="28">
        <f t="shared" ref="J363:J371" si="89">F363-G363-H363+I363</f>
        <v>0</v>
      </c>
      <c r="K363" s="175">
        <f t="shared" ref="K363:K371" si="90">IF(OR(E363&lt;&gt;0,F363&lt;&gt;0,G363&lt;&gt;0,H363&lt;&gt;0,I363&lt;&gt;0),$G$3,0)</f>
        <v>0</v>
      </c>
      <c r="L363"/>
      <c r="M363" s="174"/>
      <c r="O363" s="16" t="str">
        <f t="shared" ref="O363:O372" si="91">IF(AND(OR(E363&lt;&gt;0,F363&lt;&gt;0,G363&lt;&gt;0,I363&lt;&gt;0,J363&lt;&gt;0),K363=0)=TRUE,"STORE COUNT MISSING",IF(AND(AND(E363=0,F363=0,G363=0,I363=0,J363=0),K363&lt;&gt;0)=TRUE,"STORE COUNT SHOULD BE ZERO",""))</f>
        <v/>
      </c>
      <c r="P363" s="15"/>
    </row>
    <row r="364" spans="1:16" outlineLevel="1" x14ac:dyDescent="0.5">
      <c r="C364" s="121">
        <v>3002</v>
      </c>
      <c r="D364" s="122" t="s">
        <v>551</v>
      </c>
      <c r="E364" s="174"/>
      <c r="F364" s="174"/>
      <c r="G364" s="174"/>
      <c r="H364" s="174"/>
      <c r="I364" s="174"/>
      <c r="J364" s="28">
        <f t="shared" si="89"/>
        <v>0</v>
      </c>
      <c r="K364" s="175">
        <f t="shared" si="90"/>
        <v>0</v>
      </c>
      <c r="L364"/>
      <c r="M364" s="174"/>
      <c r="O364" s="16" t="str">
        <f t="shared" si="91"/>
        <v/>
      </c>
      <c r="P364" s="15"/>
    </row>
    <row r="365" spans="1:16" outlineLevel="1" x14ac:dyDescent="0.5">
      <c r="C365" s="121">
        <v>3003</v>
      </c>
      <c r="D365" s="122" t="s">
        <v>552</v>
      </c>
      <c r="E365" s="174"/>
      <c r="F365" s="174"/>
      <c r="G365" s="174"/>
      <c r="H365" s="174"/>
      <c r="I365" s="174"/>
      <c r="J365" s="28">
        <f t="shared" si="89"/>
        <v>0</v>
      </c>
      <c r="K365" s="175">
        <f t="shared" si="90"/>
        <v>0</v>
      </c>
      <c r="L365"/>
      <c r="M365" s="174"/>
      <c r="O365" s="16" t="str">
        <f t="shared" si="91"/>
        <v/>
      </c>
      <c r="P365" s="15"/>
    </row>
    <row r="366" spans="1:16" outlineLevel="1" x14ac:dyDescent="0.5">
      <c r="C366" s="121">
        <v>3004</v>
      </c>
      <c r="D366" s="122" t="s">
        <v>553</v>
      </c>
      <c r="E366" s="174"/>
      <c r="F366" s="174"/>
      <c r="G366" s="174"/>
      <c r="H366" s="174"/>
      <c r="I366" s="174"/>
      <c r="J366" s="28">
        <f t="shared" si="89"/>
        <v>0</v>
      </c>
      <c r="K366" s="175">
        <f t="shared" si="90"/>
        <v>0</v>
      </c>
      <c r="L366"/>
      <c r="M366" s="174"/>
      <c r="O366" s="16" t="str">
        <f t="shared" si="91"/>
        <v/>
      </c>
      <c r="P366" s="15"/>
    </row>
    <row r="367" spans="1:16" outlineLevel="1" x14ac:dyDescent="0.5">
      <c r="C367" s="121">
        <v>3005</v>
      </c>
      <c r="D367" s="122" t="s">
        <v>554</v>
      </c>
      <c r="E367" s="174"/>
      <c r="F367" s="174"/>
      <c r="G367" s="174"/>
      <c r="H367" s="174"/>
      <c r="I367" s="174"/>
      <c r="J367" s="28">
        <f t="shared" si="89"/>
        <v>0</v>
      </c>
      <c r="K367" s="175">
        <f t="shared" si="90"/>
        <v>0</v>
      </c>
      <c r="L367"/>
      <c r="M367" s="174"/>
      <c r="O367" s="16" t="str">
        <f t="shared" si="91"/>
        <v/>
      </c>
      <c r="P367" s="15"/>
    </row>
    <row r="368" spans="1:16" outlineLevel="1" x14ac:dyDescent="0.5">
      <c r="C368" s="121">
        <v>3006</v>
      </c>
      <c r="D368" s="122" t="s">
        <v>555</v>
      </c>
      <c r="E368" s="174"/>
      <c r="F368" s="174"/>
      <c r="G368" s="174"/>
      <c r="H368" s="174"/>
      <c r="I368" s="174"/>
      <c r="J368" s="28">
        <f t="shared" si="89"/>
        <v>0</v>
      </c>
      <c r="K368" s="175">
        <f t="shared" si="90"/>
        <v>0</v>
      </c>
      <c r="L368"/>
      <c r="M368" s="174"/>
      <c r="O368" s="16" t="str">
        <f t="shared" si="91"/>
        <v/>
      </c>
      <c r="P368" s="15"/>
    </row>
    <row r="369" spans="1:16" outlineLevel="1" x14ac:dyDescent="0.5">
      <c r="B369" s="1"/>
      <c r="C369" s="121">
        <v>3007</v>
      </c>
      <c r="D369" s="122" t="s">
        <v>556</v>
      </c>
      <c r="E369" s="174"/>
      <c r="F369" s="174"/>
      <c r="G369" s="174"/>
      <c r="H369" s="174"/>
      <c r="I369" s="174"/>
      <c r="J369" s="28">
        <f t="shared" si="89"/>
        <v>0</v>
      </c>
      <c r="K369" s="175">
        <f t="shared" si="90"/>
        <v>0</v>
      </c>
      <c r="L369"/>
      <c r="M369" s="174"/>
      <c r="O369" s="16" t="str">
        <f t="shared" si="91"/>
        <v/>
      </c>
      <c r="P369" s="15"/>
    </row>
    <row r="370" spans="1:16" outlineLevel="1" x14ac:dyDescent="0.5">
      <c r="B370" s="1"/>
      <c r="C370" s="121">
        <v>3098</v>
      </c>
      <c r="D370" s="122" t="s">
        <v>531</v>
      </c>
      <c r="E370" s="174"/>
      <c r="F370" s="174"/>
      <c r="G370" s="174"/>
      <c r="H370" s="174"/>
      <c r="I370" s="174"/>
      <c r="J370" s="28">
        <f t="shared" si="89"/>
        <v>0</v>
      </c>
      <c r="K370" s="175">
        <f t="shared" si="90"/>
        <v>0</v>
      </c>
      <c r="L370"/>
      <c r="M370" s="174"/>
      <c r="O370" s="16" t="str">
        <f t="shared" si="91"/>
        <v/>
      </c>
      <c r="P370" s="15"/>
    </row>
    <row r="371" spans="1:16" x14ac:dyDescent="0.5">
      <c r="C371" s="118">
        <v>3099</v>
      </c>
      <c r="D371" s="119" t="s">
        <v>557</v>
      </c>
      <c r="E371" s="174"/>
      <c r="F371" s="174"/>
      <c r="G371" s="174"/>
      <c r="H371" s="174"/>
      <c r="I371" s="174"/>
      <c r="J371" s="28">
        <f t="shared" si="89"/>
        <v>0</v>
      </c>
      <c r="K371" s="175">
        <f t="shared" si="90"/>
        <v>0</v>
      </c>
      <c r="L371"/>
      <c r="M371" s="174"/>
      <c r="O371" s="16" t="str">
        <f t="shared" si="91"/>
        <v/>
      </c>
      <c r="P371" s="15"/>
    </row>
    <row r="372" spans="1:16" outlineLevel="1" x14ac:dyDescent="0.5">
      <c r="B372" s="21">
        <v>2730</v>
      </c>
      <c r="C372" s="36" t="s">
        <v>558</v>
      </c>
      <c r="E372" s="59">
        <f>SUM(E363:E371)</f>
        <v>0</v>
      </c>
      <c r="F372" s="31">
        <f t="shared" ref="F372:J372" si="92">SUM(F363:F371)</f>
        <v>0</v>
      </c>
      <c r="G372" s="31">
        <f t="shared" si="92"/>
        <v>0</v>
      </c>
      <c r="H372" s="31">
        <f t="shared" si="92"/>
        <v>0</v>
      </c>
      <c r="I372" s="31">
        <f t="shared" si="92"/>
        <v>0</v>
      </c>
      <c r="J372" s="31">
        <f t="shared" si="92"/>
        <v>0</v>
      </c>
      <c r="K372" s="47">
        <f>MAX(K363:K371)</f>
        <v>0</v>
      </c>
      <c r="L372"/>
      <c r="M372" s="31">
        <f>SUM(M363:M371)</f>
        <v>0</v>
      </c>
      <c r="O372" s="16" t="str">
        <f t="shared" si="91"/>
        <v/>
      </c>
      <c r="P372" s="15"/>
    </row>
    <row r="373" spans="1:16" outlineLevel="1" collapsed="1" x14ac:dyDescent="0.5">
      <c r="C373" s="27"/>
      <c r="E373" s="60"/>
      <c r="L373"/>
      <c r="O373" s="16"/>
      <c r="P373" s="43"/>
    </row>
    <row r="374" spans="1:16" outlineLevel="1" x14ac:dyDescent="0.5">
      <c r="A374" s="27" t="s">
        <v>559</v>
      </c>
      <c r="C374" s="121">
        <v>3830</v>
      </c>
      <c r="D374" s="122" t="s">
        <v>560</v>
      </c>
      <c r="E374" s="174"/>
      <c r="F374" s="174"/>
      <c r="G374" s="174"/>
      <c r="H374" s="174"/>
      <c r="I374" s="174"/>
      <c r="J374" s="28">
        <f t="shared" ref="J374:J381" si="93">F374-G374-H374+I374</f>
        <v>0</v>
      </c>
      <c r="K374" s="175">
        <f t="shared" ref="K374:K381" si="94">IF(OR(E374&lt;&gt;0,F374&lt;&gt;0,G374&lt;&gt;0,H374&lt;&gt;0,I374&lt;&gt;0),$G$3,0)</f>
        <v>0</v>
      </c>
      <c r="L374"/>
      <c r="M374" s="174"/>
      <c r="O374" s="16" t="str">
        <f t="shared" ref="O374:O382" si="95">IF(AND(OR(E374&lt;&gt;0,F374&lt;&gt;0,G374&lt;&gt;0,I374&lt;&gt;0,J374&lt;&gt;0),K374=0)=TRUE,"STORE COUNT MISSING",IF(AND(AND(E374=0,F374=0,G374=0,I374=0,J374=0),K374&lt;&gt;0)=TRUE,"STORE COUNT SHOULD BE ZERO",""))</f>
        <v/>
      </c>
      <c r="P374" s="15"/>
    </row>
    <row r="375" spans="1:16" outlineLevel="1" x14ac:dyDescent="0.5">
      <c r="C375" s="121">
        <v>3831</v>
      </c>
      <c r="D375" s="122" t="s">
        <v>561</v>
      </c>
      <c r="E375" s="174"/>
      <c r="F375" s="174"/>
      <c r="G375" s="174"/>
      <c r="H375" s="174"/>
      <c r="I375" s="174"/>
      <c r="J375" s="28">
        <f t="shared" si="93"/>
        <v>0</v>
      </c>
      <c r="K375" s="175">
        <f t="shared" si="94"/>
        <v>0</v>
      </c>
      <c r="L375"/>
      <c r="M375" s="174"/>
      <c r="O375" s="16" t="str">
        <f t="shared" si="95"/>
        <v/>
      </c>
      <c r="P375" s="15"/>
    </row>
    <row r="376" spans="1:16" outlineLevel="1" x14ac:dyDescent="0.5">
      <c r="C376" s="121">
        <v>3832</v>
      </c>
      <c r="D376" s="122" t="s">
        <v>562</v>
      </c>
      <c r="E376" s="174"/>
      <c r="F376" s="174"/>
      <c r="G376" s="174"/>
      <c r="H376" s="174"/>
      <c r="I376" s="174"/>
      <c r="J376" s="28">
        <f t="shared" si="93"/>
        <v>0</v>
      </c>
      <c r="K376" s="175">
        <f t="shared" si="94"/>
        <v>0</v>
      </c>
      <c r="L376"/>
      <c r="M376" s="174"/>
      <c r="O376" s="16" t="str">
        <f t="shared" si="95"/>
        <v/>
      </c>
      <c r="P376" s="15"/>
    </row>
    <row r="377" spans="1:16" outlineLevel="1" x14ac:dyDescent="0.5">
      <c r="C377" s="121">
        <v>3833</v>
      </c>
      <c r="D377" s="122" t="s">
        <v>554</v>
      </c>
      <c r="E377" s="174"/>
      <c r="F377" s="174"/>
      <c r="G377" s="174"/>
      <c r="H377" s="174"/>
      <c r="I377" s="174"/>
      <c r="J377" s="28">
        <f t="shared" si="93"/>
        <v>0</v>
      </c>
      <c r="K377" s="175">
        <f t="shared" si="94"/>
        <v>0</v>
      </c>
      <c r="L377"/>
      <c r="M377" s="174"/>
      <c r="O377" s="16" t="str">
        <f t="shared" si="95"/>
        <v/>
      </c>
      <c r="P377" s="15"/>
    </row>
    <row r="378" spans="1:16" outlineLevel="1" x14ac:dyDescent="0.5">
      <c r="C378" s="121">
        <v>3834</v>
      </c>
      <c r="D378" s="122" t="s">
        <v>563</v>
      </c>
      <c r="E378" s="174"/>
      <c r="F378" s="174"/>
      <c r="G378" s="174"/>
      <c r="H378" s="174"/>
      <c r="I378" s="174"/>
      <c r="J378" s="28">
        <f t="shared" si="93"/>
        <v>0</v>
      </c>
      <c r="K378" s="175">
        <f t="shared" si="94"/>
        <v>0</v>
      </c>
      <c r="L378"/>
      <c r="M378" s="174"/>
      <c r="O378" s="16" t="str">
        <f t="shared" si="95"/>
        <v/>
      </c>
      <c r="P378" s="15"/>
    </row>
    <row r="379" spans="1:16" outlineLevel="1" x14ac:dyDescent="0.5">
      <c r="C379" s="121">
        <v>3835</v>
      </c>
      <c r="D379" s="122" t="s">
        <v>564</v>
      </c>
      <c r="E379" s="174"/>
      <c r="F379" s="174"/>
      <c r="G379" s="174"/>
      <c r="H379" s="174"/>
      <c r="I379" s="174"/>
      <c r="J379" s="28">
        <f t="shared" si="93"/>
        <v>0</v>
      </c>
      <c r="K379" s="175">
        <f t="shared" si="94"/>
        <v>0</v>
      </c>
      <c r="L379"/>
      <c r="M379" s="174"/>
      <c r="O379" s="16" t="str">
        <f t="shared" si="95"/>
        <v/>
      </c>
      <c r="P379" s="15"/>
    </row>
    <row r="380" spans="1:16" outlineLevel="1" x14ac:dyDescent="0.5">
      <c r="B380" s="1"/>
      <c r="C380" s="121">
        <v>3198</v>
      </c>
      <c r="D380" s="122" t="s">
        <v>531</v>
      </c>
      <c r="E380" s="174"/>
      <c r="F380" s="174"/>
      <c r="G380" s="174"/>
      <c r="H380" s="174"/>
      <c r="I380" s="174"/>
      <c r="J380" s="28">
        <f t="shared" si="93"/>
        <v>0</v>
      </c>
      <c r="K380" s="175">
        <f t="shared" si="94"/>
        <v>0</v>
      </c>
      <c r="L380"/>
      <c r="M380" s="174"/>
      <c r="O380" s="16" t="str">
        <f t="shared" si="95"/>
        <v/>
      </c>
      <c r="P380" s="15"/>
    </row>
    <row r="381" spans="1:16" x14ac:dyDescent="0.5">
      <c r="C381" s="118">
        <v>3199</v>
      </c>
      <c r="D381" s="119" t="s">
        <v>565</v>
      </c>
      <c r="E381" s="174"/>
      <c r="F381" s="174"/>
      <c r="G381" s="174"/>
      <c r="H381" s="174"/>
      <c r="I381" s="174"/>
      <c r="J381" s="28">
        <f t="shared" si="93"/>
        <v>0</v>
      </c>
      <c r="K381" s="175">
        <f t="shared" si="94"/>
        <v>0</v>
      </c>
      <c r="L381"/>
      <c r="M381" s="174"/>
      <c r="O381" s="16" t="str">
        <f t="shared" si="95"/>
        <v/>
      </c>
      <c r="P381" s="15"/>
    </row>
    <row r="382" spans="1:16" outlineLevel="1" x14ac:dyDescent="0.5">
      <c r="B382" s="21">
        <v>2740</v>
      </c>
      <c r="C382" s="36" t="s">
        <v>566</v>
      </c>
      <c r="E382" s="61">
        <f>SUM(E374:E381)</f>
        <v>0</v>
      </c>
      <c r="F382" s="61">
        <f t="shared" ref="F382:J382" si="96">SUM(F374:F381)</f>
        <v>0</v>
      </c>
      <c r="G382" s="61">
        <f t="shared" si="96"/>
        <v>0</v>
      </c>
      <c r="H382" s="61">
        <f t="shared" si="96"/>
        <v>0</v>
      </c>
      <c r="I382" s="61">
        <f t="shared" si="96"/>
        <v>0</v>
      </c>
      <c r="J382" s="61">
        <f t="shared" si="96"/>
        <v>0</v>
      </c>
      <c r="K382" s="47">
        <f>MAX(K373:K381)</f>
        <v>0</v>
      </c>
      <c r="L382"/>
      <c r="M382" s="61">
        <f t="shared" ref="M382" si="97">SUM(M374:M381)</f>
        <v>0</v>
      </c>
      <c r="O382" s="16" t="str">
        <f t="shared" si="95"/>
        <v/>
      </c>
      <c r="P382" s="15"/>
    </row>
    <row r="383" spans="1:16" outlineLevel="1" collapsed="1" x14ac:dyDescent="0.5">
      <c r="E383" s="37"/>
      <c r="F383" s="37"/>
      <c r="G383" s="37"/>
      <c r="H383" s="37"/>
      <c r="I383" s="37"/>
      <c r="J383" s="37"/>
      <c r="L383"/>
      <c r="M383" s="37"/>
      <c r="O383" s="16"/>
      <c r="P383" s="43"/>
    </row>
    <row r="384" spans="1:16" outlineLevel="1" x14ac:dyDescent="0.5">
      <c r="A384" s="27" t="s">
        <v>567</v>
      </c>
      <c r="C384" s="121">
        <v>3201</v>
      </c>
      <c r="D384" s="122" t="s">
        <v>568</v>
      </c>
      <c r="E384" s="174"/>
      <c r="F384" s="174"/>
      <c r="G384" s="174"/>
      <c r="H384" s="174"/>
      <c r="I384" s="174"/>
      <c r="J384" s="62">
        <f>F384-G384-H384+I384</f>
        <v>0</v>
      </c>
      <c r="K384" s="175">
        <f>IF(OR(E384&lt;&gt;0,F384&lt;&gt;0,G384&lt;&gt;0,H384&lt;&gt;0,I384&lt;&gt;0),$G$3,0)</f>
        <v>0</v>
      </c>
      <c r="L384"/>
      <c r="M384" s="174"/>
      <c r="O384" s="16" t="str">
        <f>IF(AND(OR(E384&lt;&gt;0,F384&lt;&gt;0,G384&lt;&gt;0,I384&lt;&gt;0,J384&lt;&gt;0),K384=0)=TRUE,"STORE COUNT MISSING",IF(AND(AND(E384=0,F384=0,G384=0,I384=0,J384=0),K384&lt;&gt;0)=TRUE,"STORE COUNT SHOULD BE ZERO",""))</f>
        <v/>
      </c>
      <c r="P384" s="15"/>
    </row>
    <row r="385" spans="1:16" outlineLevel="1" x14ac:dyDescent="0.5">
      <c r="C385" s="121">
        <v>3202</v>
      </c>
      <c r="D385" s="122" t="s">
        <v>569</v>
      </c>
      <c r="E385" s="174"/>
      <c r="F385" s="174"/>
      <c r="G385" s="174"/>
      <c r="H385" s="174"/>
      <c r="I385" s="174"/>
      <c r="J385" s="28">
        <f>F385-G385-H385+I385</f>
        <v>0</v>
      </c>
      <c r="K385" s="175">
        <f>IF(OR(E385&lt;&gt;0,F385&lt;&gt;0,G385&lt;&gt;0,H385&lt;&gt;0,I385&lt;&gt;0),$G$3,0)</f>
        <v>0</v>
      </c>
      <c r="L385"/>
      <c r="M385" s="174"/>
      <c r="O385" s="16" t="str">
        <f>IF(AND(OR(E385&lt;&gt;0,F385&lt;&gt;0,G385&lt;&gt;0,I385&lt;&gt;0,J385&lt;&gt;0),K385=0)=TRUE,"STORE COUNT MISSING",IF(AND(AND(E385=0,F385=0,G385=0,I385=0,J385=0),K385&lt;&gt;0)=TRUE,"STORE COUNT SHOULD BE ZERO",""))</f>
        <v/>
      </c>
      <c r="P385" s="15"/>
    </row>
    <row r="386" spans="1:16" outlineLevel="1" x14ac:dyDescent="0.5">
      <c r="C386" s="121">
        <v>3297</v>
      </c>
      <c r="D386" s="122" t="s">
        <v>554</v>
      </c>
      <c r="E386" s="174"/>
      <c r="F386" s="174"/>
      <c r="G386" s="174"/>
      <c r="H386" s="174"/>
      <c r="I386" s="174"/>
      <c r="J386" s="28">
        <f>F386-G386-H386+I386</f>
        <v>0</v>
      </c>
      <c r="K386" s="175">
        <f>IF(OR(E386&lt;&gt;0,F386&lt;&gt;0,G386&lt;&gt;0,H386&lt;&gt;0,I386&lt;&gt;0),$G$3,0)</f>
        <v>0</v>
      </c>
      <c r="L386"/>
      <c r="M386" s="174"/>
      <c r="O386" s="16" t="str">
        <f>IF(AND(OR(E386&lt;&gt;0,F386&lt;&gt;0,G386&lt;&gt;0,I386&lt;&gt;0,J386&lt;&gt;0),K386=0)=TRUE,"STORE COUNT MISSING",IF(AND(AND(E386=0,F386=0,G386=0,I386=0,J386=0),K386&lt;&gt;0)=TRUE,"STORE COUNT SHOULD BE ZERO",""))</f>
        <v/>
      </c>
      <c r="P386" s="15"/>
    </row>
    <row r="387" spans="1:16" customFormat="1" ht="12.3" outlineLevel="1" x14ac:dyDescent="0.4"/>
    <row r="388" spans="1:16" outlineLevel="1" x14ac:dyDescent="0.5">
      <c r="E388" s="4">
        <v>1</v>
      </c>
      <c r="F388" s="4">
        <v>2</v>
      </c>
      <c r="G388" s="4">
        <v>3</v>
      </c>
      <c r="H388" s="4">
        <v>7</v>
      </c>
      <c r="I388" s="4">
        <v>4</v>
      </c>
      <c r="J388" s="4">
        <v>5</v>
      </c>
      <c r="K388" s="4">
        <v>6</v>
      </c>
      <c r="L388"/>
      <c r="M388" s="4">
        <v>9</v>
      </c>
      <c r="N388" s="4"/>
      <c r="O388" s="16"/>
      <c r="P388" s="43"/>
    </row>
    <row r="389" spans="1:16" outlineLevel="1" x14ac:dyDescent="0.5">
      <c r="E389" s="4"/>
      <c r="F389" s="4"/>
      <c r="G389" s="4"/>
      <c r="H389" s="8" t="s">
        <v>261</v>
      </c>
      <c r="I389" s="4"/>
      <c r="J389" s="4"/>
      <c r="K389" s="8" t="s">
        <v>177</v>
      </c>
      <c r="L389"/>
      <c r="M389" s="21" t="s">
        <v>263</v>
      </c>
      <c r="N389" s="21"/>
      <c r="O389" s="16"/>
      <c r="P389" s="43"/>
    </row>
    <row r="390" spans="1:16" outlineLevel="1" x14ac:dyDescent="0.5">
      <c r="E390" s="21"/>
      <c r="F390" s="21"/>
      <c r="G390" s="8" t="s">
        <v>147</v>
      </c>
      <c r="H390" s="21" t="s">
        <v>264</v>
      </c>
      <c r="I390" s="8" t="s">
        <v>148</v>
      </c>
      <c r="J390" s="8" t="s">
        <v>121</v>
      </c>
      <c r="K390" s="44" t="s">
        <v>265</v>
      </c>
      <c r="L390"/>
      <c r="M390" s="8" t="s">
        <v>267</v>
      </c>
      <c r="N390" s="8"/>
      <c r="O390" s="16"/>
      <c r="P390" s="43"/>
    </row>
    <row r="391" spans="1:16" outlineLevel="1" x14ac:dyDescent="0.5">
      <c r="E391" s="23" t="s">
        <v>180</v>
      </c>
      <c r="F391" s="23" t="s">
        <v>151</v>
      </c>
      <c r="G391" s="9" t="s">
        <v>152</v>
      </c>
      <c r="H391" s="23" t="s">
        <v>269</v>
      </c>
      <c r="I391" s="9" t="s">
        <v>153</v>
      </c>
      <c r="J391" s="9" t="s">
        <v>283</v>
      </c>
      <c r="K391" s="9" t="s">
        <v>110</v>
      </c>
      <c r="L391"/>
      <c r="M391" s="9" t="s">
        <v>271</v>
      </c>
      <c r="N391" s="9"/>
      <c r="O391" s="16"/>
      <c r="P391" s="43"/>
    </row>
    <row r="392" spans="1:16" customFormat="1" ht="12.3" outlineLevel="1" x14ac:dyDescent="0.4"/>
    <row r="393" spans="1:16" outlineLevel="1" x14ac:dyDescent="0.5">
      <c r="B393" s="1"/>
      <c r="C393" s="121">
        <v>3298</v>
      </c>
      <c r="D393" s="122" t="s">
        <v>531</v>
      </c>
      <c r="E393" s="174"/>
      <c r="F393" s="174"/>
      <c r="G393" s="174"/>
      <c r="H393" s="174"/>
      <c r="I393" s="174"/>
      <c r="J393" s="28">
        <f>F393-G393-H393+I393</f>
        <v>0</v>
      </c>
      <c r="K393" s="175">
        <f>IF(OR(E393&lt;&gt;0,F393&lt;&gt;0,G393&lt;&gt;0,H393&lt;&gt;0,I393&lt;&gt;0),$G$3,0)</f>
        <v>0</v>
      </c>
      <c r="L393"/>
      <c r="M393" s="174"/>
      <c r="O393" s="16" t="str">
        <f>IF(AND(OR(E393&lt;&gt;0,F393&lt;&gt;0,G393&lt;&gt;0,I393&lt;&gt;0,J393&lt;&gt;0),K393=0)=TRUE,"STORE COUNT MISSING",IF(AND(AND(E393=0,F393=0,G393=0,I393=0,J393=0),K393&lt;&gt;0)=TRUE,"STORE COUNT SHOULD BE ZERO",""))</f>
        <v/>
      </c>
      <c r="P393" s="15"/>
    </row>
    <row r="394" spans="1:16" x14ac:dyDescent="0.5">
      <c r="C394" s="118">
        <v>3299</v>
      </c>
      <c r="D394" s="119" t="s">
        <v>570</v>
      </c>
      <c r="E394" s="174"/>
      <c r="F394" s="174"/>
      <c r="G394" s="174"/>
      <c r="H394" s="174"/>
      <c r="I394" s="174"/>
      <c r="J394" s="28">
        <f>F394-G394-H394+I394</f>
        <v>0</v>
      </c>
      <c r="K394" s="175">
        <f>IF(OR(E394&lt;&gt;0,F394&lt;&gt;0,G394&lt;&gt;0,H394&lt;&gt;0,I394&lt;&gt;0),$G$3,0)</f>
        <v>0</v>
      </c>
      <c r="L394"/>
      <c r="M394" s="174"/>
      <c r="O394" s="16" t="str">
        <f>IF(AND(OR(E394&lt;&gt;0,F394&lt;&gt;0,G394&lt;&gt;0,I394&lt;&gt;0,J394&lt;&gt;0),K394=0)=TRUE,"STORE COUNT MISSING",IF(AND(AND(E394=0,F394=0,G394=0,I394=0,J394=0),K394&lt;&gt;0)=TRUE,"STORE COUNT SHOULD BE ZERO",""))</f>
        <v/>
      </c>
      <c r="P394" s="15"/>
    </row>
    <row r="395" spans="1:16" outlineLevel="1" x14ac:dyDescent="0.5">
      <c r="B395" s="35">
        <v>2750</v>
      </c>
      <c r="C395" s="36" t="s">
        <v>571</v>
      </c>
      <c r="E395" s="59">
        <f>SUM(E384:E386)+SUM(E393:E394)</f>
        <v>0</v>
      </c>
      <c r="F395" s="59">
        <f t="shared" ref="F395:J395" si="98">SUM(F384:F386)+SUM(F393:F394)</f>
        <v>0</v>
      </c>
      <c r="G395" s="59">
        <f t="shared" si="98"/>
        <v>0</v>
      </c>
      <c r="H395" s="59">
        <f t="shared" si="98"/>
        <v>0</v>
      </c>
      <c r="I395" s="59">
        <f t="shared" si="98"/>
        <v>0</v>
      </c>
      <c r="J395" s="59">
        <f t="shared" si="98"/>
        <v>0</v>
      </c>
      <c r="K395" s="47">
        <f>MAX(K384:K386,K393:K394)</f>
        <v>0</v>
      </c>
      <c r="L395"/>
      <c r="M395" s="59">
        <f>SUM(M384:M386)+SUM(M393:M394)</f>
        <v>0</v>
      </c>
      <c r="O395" s="16" t="str">
        <f>IF(AND(OR(E395&lt;&gt;0,F395&lt;&gt;0,G395&lt;&gt;0,I395&lt;&gt;0,J395&lt;&gt;0),K395=0)=TRUE,"STORE COUNT MISSING",IF(AND(AND(E395=0,F395=0,G395=0,I395=0,J395=0),K395&lt;&gt;0)=TRUE,"STORE COUNT SHOULD BE ZERO",""))</f>
        <v/>
      </c>
      <c r="P395" s="15"/>
    </row>
    <row r="396" spans="1:16" x14ac:dyDescent="0.5">
      <c r="B396" s="21">
        <v>2759</v>
      </c>
      <c r="C396" s="7" t="s">
        <v>137</v>
      </c>
      <c r="D396" s="21"/>
      <c r="E396" s="174"/>
      <c r="F396" s="174"/>
      <c r="G396" s="174"/>
      <c r="H396" s="174"/>
      <c r="I396" s="174"/>
      <c r="J396" s="28">
        <f>F396-G396-H396+I396</f>
        <v>0</v>
      </c>
      <c r="K396" s="175">
        <f>IF(OR(E396&lt;&gt;0,F396&lt;&gt;0,G396&lt;&gt;0,H396&lt;&gt;0,I396&lt;&gt;0),$G$3,0)</f>
        <v>0</v>
      </c>
      <c r="L396"/>
      <c r="M396" s="174"/>
      <c r="O396" s="16" t="str">
        <f>IF(AND(OR(E396&lt;&gt;0,F396&lt;&gt;0,G396&lt;&gt;0,I396&lt;&gt;0,J396&lt;&gt;0),K396=0)=TRUE,"STORE COUNT MISSING",IF(AND(AND(E396=0,F396=0,G396=0,I396=0,J396=0),K396&lt;&gt;0)=TRUE,"STORE COUNT SHOULD BE ZERO",""))</f>
        <v/>
      </c>
      <c r="P396" s="15"/>
    </row>
    <row r="397" spans="1:16" x14ac:dyDescent="0.5">
      <c r="A397" s="4">
        <v>2760</v>
      </c>
      <c r="B397" s="2" t="s">
        <v>572</v>
      </c>
      <c r="C397" s="1"/>
      <c r="D397" s="1"/>
      <c r="E397" s="31">
        <f>E372+E382+E395+E396</f>
        <v>0</v>
      </c>
      <c r="F397" s="31">
        <f t="shared" ref="F397:J397" si="99">F372+F382+F395+F396</f>
        <v>0</v>
      </c>
      <c r="G397" s="31">
        <f t="shared" si="99"/>
        <v>0</v>
      </c>
      <c r="H397" s="31">
        <f t="shared" si="99"/>
        <v>0</v>
      </c>
      <c r="I397" s="31">
        <f t="shared" si="99"/>
        <v>0</v>
      </c>
      <c r="J397" s="31">
        <f t="shared" si="99"/>
        <v>0</v>
      </c>
      <c r="K397" s="47">
        <f>MAX(K372,K382,K395,K396)</f>
        <v>0</v>
      </c>
      <c r="L397"/>
      <c r="M397" s="31">
        <f>M372+M382+M395+M396</f>
        <v>0</v>
      </c>
      <c r="O397" s="16" t="str">
        <f>IF(AND(OR(E397&lt;&gt;0,F397&lt;&gt;0,G397&lt;&gt;0,I397&lt;&gt;0,J397&lt;&gt;0),K397=0)=TRUE,"STORE COUNT MISSING",IF(AND(AND(E397=0,F397=0,G397=0,I397=0,J397=0),K397&lt;&gt;0)=TRUE,"STORE COUNT SHOULD BE ZERO",""))</f>
        <v/>
      </c>
      <c r="P397" s="15"/>
    </row>
    <row r="398" spans="1:16" x14ac:dyDescent="0.5">
      <c r="A398" s="63"/>
      <c r="B398" s="64"/>
      <c r="C398" s="63"/>
      <c r="E398" s="65"/>
      <c r="F398" s="65"/>
      <c r="G398" s="65"/>
      <c r="H398" s="65"/>
      <c r="I398" s="65"/>
      <c r="J398" s="65"/>
      <c r="K398" s="65"/>
      <c r="L398"/>
      <c r="M398" s="23"/>
      <c r="O398" s="16"/>
      <c r="P398" s="43"/>
    </row>
    <row r="399" spans="1:16" x14ac:dyDescent="0.5">
      <c r="A399" s="21">
        <v>2770</v>
      </c>
      <c r="B399" s="7" t="s">
        <v>573</v>
      </c>
      <c r="C399" s="21"/>
      <c r="E399" s="174"/>
      <c r="F399" s="174"/>
      <c r="G399" s="174"/>
      <c r="H399" s="174"/>
      <c r="I399" s="174"/>
      <c r="J399" s="28">
        <f>F399-G399-H399+I399</f>
        <v>0</v>
      </c>
      <c r="K399" s="175">
        <f>IF(OR(E399&lt;&gt;0,F399&lt;&gt;0,G399&lt;&gt;0,H399&lt;&gt;0,I399&lt;&gt;0),$G$3,0)</f>
        <v>0</v>
      </c>
      <c r="L399"/>
      <c r="M399" s="174"/>
      <c r="O399" s="16" t="str">
        <f>IF(AND(OR(E399&lt;&gt;0,F399&lt;&gt;0,G399&lt;&gt;0,I399&lt;&gt;0,J399&lt;&gt;0),K399=0)=TRUE,"STORE COUNT MISSING",IF(AND(AND(E399=0,F399=0,G399=0,I399=0,J399=0),K399&lt;&gt;0)=TRUE,"STORE COUNT SHOULD BE ZERO",""))</f>
        <v/>
      </c>
      <c r="P399" s="15"/>
    </row>
    <row r="400" spans="1:16" x14ac:dyDescent="0.5">
      <c r="E400" s="60"/>
      <c r="F400" s="40"/>
      <c r="G400" s="40"/>
      <c r="H400" s="40"/>
      <c r="I400" s="40"/>
      <c r="J400" s="40"/>
      <c r="K400" s="40"/>
      <c r="L400"/>
      <c r="O400" s="16"/>
      <c r="P400" s="43"/>
    </row>
    <row r="401" spans="1:81" s="1" customFormat="1" x14ac:dyDescent="0.5">
      <c r="A401" s="4">
        <v>2780</v>
      </c>
      <c r="B401" s="2" t="s">
        <v>574</v>
      </c>
      <c r="E401" s="66">
        <f>E397+E399</f>
        <v>0</v>
      </c>
      <c r="F401" s="46">
        <f>F361+F397+F399</f>
        <v>0</v>
      </c>
      <c r="G401" s="46">
        <f>G361+G397+G399</f>
        <v>0</v>
      </c>
      <c r="H401" s="46">
        <f>H361+H397+H399</f>
        <v>0</v>
      </c>
      <c r="I401" s="46">
        <f>I361+I397+I399</f>
        <v>0</v>
      </c>
      <c r="J401" s="46">
        <f>J361+J397+J399</f>
        <v>0</v>
      </c>
      <c r="K401" s="47">
        <f>MAX(K361,K397,K399)</f>
        <v>0</v>
      </c>
      <c r="L401"/>
      <c r="M401" s="46">
        <f>M361+M397+M399</f>
        <v>0</v>
      </c>
      <c r="N401" s="7"/>
      <c r="O401" s="16" t="str">
        <f>IF(AND(OR(E401&lt;&gt;0,F401&lt;&gt;0,G401&lt;&gt;0,I401&lt;&gt;0,J401&lt;&gt;0),K401=0)=TRUE,"STORE COUNT MISSING",IF(AND(AND(E401=0,F401=0,G401=0,I401=0,J401=0),K401&lt;&gt;0)=TRUE,"STORE COUNT SHOULD BE ZERO",""))</f>
        <v/>
      </c>
      <c r="P401" s="15"/>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c r="BI401" s="7"/>
      <c r="BJ401" s="7"/>
      <c r="BK401" s="7"/>
      <c r="BL401" s="7"/>
      <c r="BM401" s="7"/>
      <c r="BN401" s="7"/>
      <c r="BO401" s="7"/>
      <c r="BP401" s="7"/>
      <c r="BQ401" s="7"/>
      <c r="BR401" s="7"/>
      <c r="BS401" s="7"/>
      <c r="BT401" s="7"/>
      <c r="BU401" s="7"/>
      <c r="BV401" s="7"/>
      <c r="BW401" s="7"/>
      <c r="BX401" s="7"/>
      <c r="BY401" s="7"/>
      <c r="BZ401" s="7"/>
      <c r="CA401" s="7"/>
      <c r="CB401" s="7"/>
      <c r="CC401" s="7"/>
    </row>
    <row r="402" spans="1:81" s="1" customFormat="1" x14ac:dyDescent="0.5">
      <c r="A402" s="8"/>
      <c r="B402" s="2"/>
      <c r="E402" s="37"/>
      <c r="F402" s="48"/>
      <c r="G402" s="48"/>
      <c r="H402" s="48"/>
      <c r="I402" s="48"/>
      <c r="J402" s="48"/>
      <c r="K402" s="39"/>
      <c r="L402" s="39"/>
      <c r="N402" s="7"/>
      <c r="O402" s="16"/>
      <c r="P402" s="43"/>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7"/>
      <c r="BP402" s="7"/>
      <c r="BQ402" s="7"/>
      <c r="BR402" s="7"/>
      <c r="BS402" s="7"/>
      <c r="BT402" s="7"/>
      <c r="BU402" s="7"/>
      <c r="BV402" s="7"/>
      <c r="BW402" s="7"/>
      <c r="BX402" s="7"/>
      <c r="BY402" s="7"/>
      <c r="BZ402" s="7"/>
      <c r="CA402" s="7"/>
      <c r="CB402" s="7"/>
      <c r="CC402" s="7"/>
    </row>
    <row r="403" spans="1:81" s="1" customFormat="1" x14ac:dyDescent="0.5">
      <c r="A403" s="67"/>
      <c r="B403" s="2" t="s">
        <v>575</v>
      </c>
      <c r="E403" s="68"/>
      <c r="F403" s="69">
        <f>F299+F401</f>
        <v>0</v>
      </c>
      <c r="G403" s="70">
        <f>G299+G401</f>
        <v>0</v>
      </c>
      <c r="H403" s="31">
        <f>H299+H401</f>
        <v>0</v>
      </c>
      <c r="I403" s="31">
        <f>I299+I401</f>
        <v>0</v>
      </c>
      <c r="J403" s="31">
        <f>J299+J401</f>
        <v>0</v>
      </c>
      <c r="K403" s="31"/>
      <c r="L403" s="31">
        <f>L299+L401</f>
        <v>0</v>
      </c>
      <c r="M403" s="31">
        <f>M299+M401</f>
        <v>0</v>
      </c>
      <c r="N403" s="7"/>
      <c r="O403" s="16"/>
      <c r="P403" s="43"/>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7"/>
      <c r="BP403" s="7"/>
      <c r="BQ403" s="7"/>
      <c r="BR403" s="7"/>
      <c r="BS403" s="7"/>
      <c r="BT403" s="7"/>
      <c r="BU403" s="7"/>
      <c r="BV403" s="7"/>
      <c r="BW403" s="7"/>
      <c r="BX403" s="7"/>
      <c r="BY403" s="7"/>
      <c r="BZ403" s="7"/>
      <c r="CA403" s="7"/>
      <c r="CB403" s="7"/>
      <c r="CC403" s="7"/>
    </row>
    <row r="404" spans="1:81" s="1" customFormat="1" ht="13.2" thickBot="1" x14ac:dyDescent="0.55000000000000004">
      <c r="A404" s="8"/>
      <c r="B404" s="2"/>
      <c r="E404" s="37"/>
      <c r="F404" s="48"/>
      <c r="G404" s="48"/>
      <c r="H404" s="48"/>
      <c r="I404" s="48"/>
      <c r="J404" s="39"/>
      <c r="K404" s="39"/>
      <c r="L404" s="39"/>
      <c r="N404" s="7"/>
      <c r="O404" s="16"/>
      <c r="P404" s="43"/>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7"/>
      <c r="BP404" s="7"/>
      <c r="BQ404" s="7"/>
      <c r="BR404" s="7"/>
      <c r="BS404" s="7"/>
      <c r="BT404" s="7"/>
      <c r="BU404" s="7"/>
      <c r="BV404" s="7"/>
      <c r="BW404" s="7"/>
      <c r="BX404" s="7"/>
      <c r="BY404" s="7"/>
      <c r="BZ404" s="7"/>
      <c r="CA404" s="7"/>
      <c r="CB404" s="7"/>
      <c r="CC404" s="7"/>
    </row>
    <row r="405" spans="1:81" s="3" customFormat="1" ht="13.5" thickTop="1" thickBot="1" x14ac:dyDescent="0.55000000000000004">
      <c r="A405" s="71"/>
      <c r="B405" s="72"/>
      <c r="C405" s="73"/>
      <c r="D405" s="73"/>
      <c r="E405" s="95"/>
      <c r="F405" s="99" t="s">
        <v>182</v>
      </c>
      <c r="G405" s="100"/>
      <c r="H405" s="99"/>
      <c r="I405" s="73"/>
      <c r="J405" s="73"/>
      <c r="K405" s="73"/>
      <c r="L405" s="73"/>
      <c r="M405" s="73"/>
      <c r="N405" s="73"/>
      <c r="O405" s="74"/>
      <c r="P405" s="43"/>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c r="BI405" s="7"/>
      <c r="BJ405" s="7"/>
      <c r="BK405" s="7"/>
      <c r="BL405" s="7"/>
      <c r="BM405" s="7"/>
      <c r="BN405" s="7"/>
      <c r="BO405" s="7"/>
      <c r="BP405" s="7"/>
      <c r="BQ405" s="7"/>
      <c r="BR405" s="7"/>
      <c r="BS405" s="7"/>
      <c r="BT405" s="7"/>
      <c r="BU405" s="7"/>
      <c r="BV405" s="7"/>
      <c r="BW405" s="7"/>
      <c r="BX405" s="7"/>
      <c r="BY405" s="7"/>
      <c r="BZ405" s="7"/>
      <c r="CA405" s="7"/>
      <c r="CB405" s="7"/>
      <c r="CC405" s="7"/>
    </row>
    <row r="406" spans="1:81" ht="13.2" thickTop="1" x14ac:dyDescent="0.5">
      <c r="B406" s="38"/>
      <c r="E406" s="4"/>
      <c r="F406" s="4"/>
      <c r="G406" s="6" t="s">
        <v>183</v>
      </c>
      <c r="H406" s="6"/>
      <c r="I406" s="6" t="s">
        <v>183</v>
      </c>
      <c r="J406" s="4">
        <v>6</v>
      </c>
      <c r="K406" s="4"/>
      <c r="L406" s="4"/>
      <c r="O406" s="16"/>
      <c r="P406" s="43"/>
    </row>
    <row r="407" spans="1:81" x14ac:dyDescent="0.5">
      <c r="B407" s="38"/>
      <c r="E407" s="38"/>
      <c r="I407" s="8"/>
      <c r="J407" s="8" t="s">
        <v>101</v>
      </c>
      <c r="K407" s="8"/>
      <c r="L407" s="8"/>
      <c r="O407" s="16"/>
      <c r="P407" s="43"/>
    </row>
    <row r="408" spans="1:81" x14ac:dyDescent="0.5">
      <c r="B408" s="38"/>
      <c r="E408" s="38"/>
      <c r="I408" s="8"/>
      <c r="J408" s="8" t="s">
        <v>265</v>
      </c>
      <c r="K408" s="8"/>
      <c r="L408" s="8"/>
      <c r="O408" s="16"/>
      <c r="P408" s="43"/>
    </row>
    <row r="409" spans="1:81" x14ac:dyDescent="0.5">
      <c r="B409" s="38"/>
      <c r="E409" s="38"/>
      <c r="G409" s="9" t="s">
        <v>149</v>
      </c>
      <c r="I409" s="9" t="s">
        <v>149</v>
      </c>
      <c r="J409" s="9" t="s">
        <v>110</v>
      </c>
      <c r="K409" s="9"/>
      <c r="L409" s="9"/>
      <c r="O409" s="16"/>
      <c r="P409" s="43"/>
    </row>
    <row r="410" spans="1:81" x14ac:dyDescent="0.5">
      <c r="B410" s="38"/>
      <c r="E410" s="38"/>
      <c r="I410" s="9"/>
      <c r="J410" s="9"/>
      <c r="K410" s="9"/>
      <c r="L410" s="9"/>
      <c r="O410" s="16"/>
      <c r="P410" s="43"/>
    </row>
    <row r="411" spans="1:81" x14ac:dyDescent="0.5">
      <c r="A411" s="21">
        <v>2790</v>
      </c>
      <c r="B411" s="2" t="s">
        <v>127</v>
      </c>
      <c r="C411" s="1"/>
      <c r="D411" s="1"/>
      <c r="E411" s="1"/>
      <c r="F411" s="1"/>
      <c r="G411" s="1"/>
      <c r="H411" s="75"/>
      <c r="I411" s="46">
        <f>I48+J299+J401</f>
        <v>0</v>
      </c>
      <c r="J411" s="47">
        <f>MAX(J48,K299,K401)</f>
        <v>0</v>
      </c>
      <c r="O411" s="16" t="str">
        <f>IF(AND(I411&lt;&gt;0,J411=0),"STORE COUNT MISSING",IF(AND(I411=0,J411&lt;&gt;0),"STORE COUNT SHOULD BE ZERO",""))</f>
        <v/>
      </c>
      <c r="P411" s="15"/>
    </row>
    <row r="412" spans="1:81" x14ac:dyDescent="0.5">
      <c r="A412" s="21"/>
      <c r="B412" s="2"/>
      <c r="C412" s="1"/>
      <c r="D412" s="1"/>
      <c r="E412" s="1"/>
      <c r="F412" s="1"/>
      <c r="G412" s="1"/>
      <c r="I412" s="37"/>
      <c r="J412" s="15"/>
      <c r="O412" s="16"/>
      <c r="P412" s="43"/>
    </row>
    <row r="413" spans="1:81" x14ac:dyDescent="0.5">
      <c r="A413" s="21">
        <v>2800</v>
      </c>
      <c r="B413" s="38" t="s">
        <v>576</v>
      </c>
      <c r="H413" s="75"/>
      <c r="I413" s="59">
        <f>L299</f>
        <v>0</v>
      </c>
      <c r="J413" s="104">
        <f>K299</f>
        <v>0</v>
      </c>
      <c r="O413" s="16" t="str">
        <f>IF(AND(I413&lt;&gt;0,J413=0),"STORE COUNT MISSING",IF(AND(I413=0,J413&lt;&gt;0),"STORE COUNT SHOULD BE ZERO",""))</f>
        <v/>
      </c>
      <c r="P413" s="15"/>
    </row>
    <row r="414" spans="1:81" x14ac:dyDescent="0.5">
      <c r="A414" s="21"/>
      <c r="B414" s="38"/>
      <c r="H414" s="1"/>
      <c r="I414" s="60"/>
      <c r="J414" s="60"/>
      <c r="O414" s="16"/>
      <c r="P414" s="15"/>
    </row>
    <row r="415" spans="1:81" x14ac:dyDescent="0.5">
      <c r="A415" s="21">
        <v>2820</v>
      </c>
      <c r="B415" s="2" t="s">
        <v>167</v>
      </c>
      <c r="H415" s="1"/>
      <c r="I415" s="76">
        <f>I411-I413-I414</f>
        <v>0</v>
      </c>
      <c r="J415" s="105">
        <f>MAX(J411:J414)</f>
        <v>0</v>
      </c>
      <c r="O415" s="16" t="str">
        <f>IF(AND(I415&lt;&gt;0,J415=0),"STORE COUNT MISSING",IF(AND(I415=0,J415&lt;&gt;0),"STORE COUNT SHOULD BE ZERO",""))</f>
        <v/>
      </c>
      <c r="P415" s="15"/>
    </row>
    <row r="416" spans="1:81" x14ac:dyDescent="0.5">
      <c r="A416" s="21"/>
      <c r="B416" s="4"/>
      <c r="I416" s="50"/>
      <c r="J416" s="40"/>
      <c r="O416" s="16"/>
      <c r="P416" s="43"/>
    </row>
    <row r="417" spans="2:16" x14ac:dyDescent="0.5">
      <c r="B417" s="2" t="s">
        <v>66</v>
      </c>
      <c r="I417" s="77"/>
      <c r="J417" s="40"/>
      <c r="O417" s="16"/>
      <c r="P417" s="15"/>
    </row>
    <row r="418" spans="2:16" x14ac:dyDescent="0.5">
      <c r="B418" s="2"/>
      <c r="C418" s="21">
        <v>2825</v>
      </c>
      <c r="D418" s="7" t="s">
        <v>138</v>
      </c>
      <c r="G418" s="174"/>
      <c r="I418" s="42"/>
      <c r="J418" s="184">
        <f>IF(G418&lt;&gt;0,MAX($K$351,$K$360),0)</f>
        <v>0</v>
      </c>
      <c r="O418" s="16" t="str">
        <f>IF(AND(G418&lt;&gt;0,J418=0),"STORE COUNT MISSING",IF(AND(G418=0,J418&lt;&gt;0),"STORE COUNT SHOULD BE ZERO",""))</f>
        <v/>
      </c>
      <c r="P418" s="15"/>
    </row>
    <row r="419" spans="2:16" x14ac:dyDescent="0.5">
      <c r="B419" s="2"/>
      <c r="C419" s="21">
        <v>2826</v>
      </c>
      <c r="D419" s="7" t="s">
        <v>577</v>
      </c>
      <c r="G419" s="174"/>
      <c r="I419" s="42"/>
      <c r="J419" s="184">
        <f>IF(G419&lt;&gt;0,$G$3,0)</f>
        <v>0</v>
      </c>
      <c r="O419" s="16" t="str">
        <f>IF(AND(G419&lt;&gt;0,J419=0),"STORE COUNT MISSING",IF(AND(G419=0,J419&lt;&gt;0),"STORE COUNT SHOULD BE ZERO",""))</f>
        <v/>
      </c>
      <c r="P419" s="15"/>
    </row>
    <row r="420" spans="2:16" x14ac:dyDescent="0.5">
      <c r="B420" s="2"/>
      <c r="C420" s="21">
        <v>2827</v>
      </c>
      <c r="D420" s="7" t="s">
        <v>578</v>
      </c>
      <c r="G420" s="174"/>
      <c r="I420" s="42"/>
      <c r="J420" s="184">
        <f>IF(G420&lt;&gt;0,$G$3,0)</f>
        <v>0</v>
      </c>
      <c r="O420" s="16" t="str">
        <f>IF(AND(G420&lt;&gt;0,J420=0),"STORE COUNT MISSING",IF(AND(G420=0,J420&lt;&gt;0),"STORE COUNT SHOULD BE ZERO",""))</f>
        <v/>
      </c>
      <c r="P420" s="15"/>
    </row>
    <row r="421" spans="2:16" x14ac:dyDescent="0.5">
      <c r="B421" s="35">
        <v>2830</v>
      </c>
      <c r="C421" s="27" t="s">
        <v>579</v>
      </c>
      <c r="D421" s="27"/>
      <c r="H421" s="75"/>
      <c r="I421" s="46">
        <f>SUM(G418:G420)</f>
        <v>0</v>
      </c>
      <c r="J421" s="106">
        <f>IF(I421&lt;&gt;0,$G$3,0)</f>
        <v>0</v>
      </c>
      <c r="O421" s="16" t="str">
        <f t="shared" ref="O421:O440" si="100">IF(AND(I421&lt;&gt;0,J421=0),"STORE COUNT MISSING",IF(AND(I421=0,J421&lt;&gt;0),"STORE COUNT SHOULD BE ZERO",""))</f>
        <v/>
      </c>
      <c r="P421" s="15"/>
    </row>
    <row r="422" spans="2:16" x14ac:dyDescent="0.5">
      <c r="B422" s="21">
        <v>2840</v>
      </c>
      <c r="C422" s="7" t="s">
        <v>67</v>
      </c>
      <c r="H422" s="75"/>
      <c r="I422" s="174"/>
      <c r="J422" s="184">
        <f t="shared" ref="J422:J435" si="101">IF(I422&lt;&gt;0,$G$3,0)</f>
        <v>0</v>
      </c>
      <c r="O422" s="16" t="str">
        <f t="shared" si="100"/>
        <v/>
      </c>
      <c r="P422" s="15"/>
    </row>
    <row r="423" spans="2:16" x14ac:dyDescent="0.5">
      <c r="B423" s="21">
        <v>2850</v>
      </c>
      <c r="C423" s="7" t="s">
        <v>128</v>
      </c>
      <c r="H423" s="75"/>
      <c r="I423" s="174"/>
      <c r="J423" s="184">
        <f t="shared" si="101"/>
        <v>0</v>
      </c>
      <c r="O423" s="16" t="str">
        <f t="shared" si="100"/>
        <v/>
      </c>
      <c r="P423" s="15"/>
    </row>
    <row r="424" spans="2:16" x14ac:dyDescent="0.5">
      <c r="B424" s="21">
        <v>2860</v>
      </c>
      <c r="C424" s="7" t="s">
        <v>68</v>
      </c>
      <c r="H424" s="75"/>
      <c r="I424" s="174"/>
      <c r="J424" s="184">
        <f t="shared" si="101"/>
        <v>0</v>
      </c>
      <c r="O424" s="16" t="str">
        <f t="shared" si="100"/>
        <v/>
      </c>
      <c r="P424" s="15"/>
    </row>
    <row r="425" spans="2:16" x14ac:dyDescent="0.5">
      <c r="B425" s="21">
        <v>2870</v>
      </c>
      <c r="C425" s="7" t="s">
        <v>184</v>
      </c>
      <c r="H425" s="75"/>
      <c r="I425" s="174"/>
      <c r="J425" s="184">
        <f t="shared" si="101"/>
        <v>0</v>
      </c>
      <c r="K425" s="78"/>
      <c r="L425" s="78"/>
      <c r="O425" s="16" t="str">
        <f t="shared" si="100"/>
        <v/>
      </c>
      <c r="P425" s="15"/>
    </row>
    <row r="426" spans="2:16" x14ac:dyDescent="0.5">
      <c r="B426" s="21">
        <v>2880</v>
      </c>
      <c r="C426" s="7" t="s">
        <v>159</v>
      </c>
      <c r="H426" s="75"/>
      <c r="I426" s="174"/>
      <c r="J426" s="184">
        <f t="shared" si="101"/>
        <v>0</v>
      </c>
      <c r="K426" s="78"/>
      <c r="L426" s="78"/>
      <c r="O426" s="16" t="str">
        <f t="shared" si="100"/>
        <v/>
      </c>
      <c r="P426" s="15"/>
    </row>
    <row r="427" spans="2:16" x14ac:dyDescent="0.5">
      <c r="B427" s="21">
        <v>2890</v>
      </c>
      <c r="C427" s="7" t="s">
        <v>126</v>
      </c>
      <c r="H427" s="75"/>
      <c r="I427" s="174"/>
      <c r="J427" s="184">
        <f t="shared" si="101"/>
        <v>0</v>
      </c>
      <c r="K427" s="78"/>
      <c r="L427" s="78"/>
      <c r="O427" s="16" t="str">
        <f t="shared" si="100"/>
        <v/>
      </c>
      <c r="P427" s="15"/>
    </row>
    <row r="428" spans="2:16" x14ac:dyDescent="0.5">
      <c r="B428" s="21">
        <v>2900</v>
      </c>
      <c r="C428" s="7" t="s">
        <v>69</v>
      </c>
      <c r="H428" s="75"/>
      <c r="I428" s="174"/>
      <c r="J428" s="184">
        <f t="shared" si="101"/>
        <v>0</v>
      </c>
      <c r="K428" s="78"/>
      <c r="L428" s="78"/>
      <c r="O428" s="16" t="str">
        <f t="shared" si="100"/>
        <v/>
      </c>
      <c r="P428" s="15"/>
    </row>
    <row r="429" spans="2:16" x14ac:dyDescent="0.5">
      <c r="B429" s="21">
        <v>2910</v>
      </c>
      <c r="C429" s="7" t="s">
        <v>160</v>
      </c>
      <c r="H429" s="75"/>
      <c r="I429" s="174"/>
      <c r="J429" s="184">
        <f t="shared" si="101"/>
        <v>0</v>
      </c>
      <c r="K429" s="78"/>
      <c r="L429" s="78"/>
      <c r="O429" s="16" t="str">
        <f t="shared" si="100"/>
        <v/>
      </c>
      <c r="P429" s="15"/>
    </row>
    <row r="430" spans="2:16" x14ac:dyDescent="0.5">
      <c r="B430" s="21">
        <v>2920</v>
      </c>
      <c r="C430" s="7" t="s">
        <v>70</v>
      </c>
      <c r="H430" s="75"/>
      <c r="I430" s="174"/>
      <c r="J430" s="184">
        <f t="shared" si="101"/>
        <v>0</v>
      </c>
      <c r="K430" s="78"/>
      <c r="L430" s="78"/>
      <c r="O430" s="16" t="str">
        <f t="shared" si="100"/>
        <v/>
      </c>
      <c r="P430" s="15"/>
    </row>
    <row r="431" spans="2:16" x14ac:dyDescent="0.5">
      <c r="B431" s="21">
        <v>2930</v>
      </c>
      <c r="C431" s="7" t="s">
        <v>200</v>
      </c>
      <c r="H431" s="75"/>
      <c r="I431" s="174"/>
      <c r="J431" s="184">
        <f t="shared" si="101"/>
        <v>0</v>
      </c>
      <c r="K431" s="78"/>
      <c r="L431" s="78"/>
      <c r="O431" s="16" t="str">
        <f t="shared" si="100"/>
        <v/>
      </c>
      <c r="P431" s="15"/>
    </row>
    <row r="432" spans="2:16" x14ac:dyDescent="0.5">
      <c r="B432" s="121">
        <v>2931</v>
      </c>
      <c r="C432" s="122" t="s">
        <v>580</v>
      </c>
      <c r="D432" s="121"/>
      <c r="H432" s="75"/>
      <c r="I432" s="174"/>
      <c r="J432" s="184">
        <f t="shared" si="101"/>
        <v>0</v>
      </c>
      <c r="K432" s="78"/>
      <c r="L432" s="78"/>
      <c r="O432" s="16" t="str">
        <f t="shared" si="100"/>
        <v/>
      </c>
      <c r="P432" s="15"/>
    </row>
    <row r="433" spans="2:16" x14ac:dyDescent="0.5">
      <c r="C433" s="121">
        <v>2935</v>
      </c>
      <c r="D433" s="122" t="s">
        <v>581</v>
      </c>
      <c r="G433" s="174"/>
      <c r="H433" s="75"/>
      <c r="I433" s="42"/>
      <c r="J433" s="184">
        <f t="shared" si="101"/>
        <v>0</v>
      </c>
      <c r="K433" s="78"/>
      <c r="L433" s="78"/>
      <c r="O433" s="16" t="str">
        <f>IF(AND(G433&lt;&gt;0,J433=0),"STORE COUNT MISSING",IF(AND(G433=0,J433&lt;&gt;0),"STORE COUNT SHOULD BE ZERO",""))</f>
        <v/>
      </c>
      <c r="P433" s="15"/>
    </row>
    <row r="434" spans="2:16" x14ac:dyDescent="0.5">
      <c r="C434" s="121">
        <v>2936</v>
      </c>
      <c r="D434" s="122" t="s">
        <v>582</v>
      </c>
      <c r="G434" s="174"/>
      <c r="H434" s="75"/>
      <c r="I434" s="42"/>
      <c r="J434" s="184">
        <f t="shared" si="101"/>
        <v>0</v>
      </c>
      <c r="K434" s="78"/>
      <c r="L434" s="78"/>
      <c r="O434" s="16" t="str">
        <f>IF(AND(G434&lt;&gt;0,J434=0),"STORE COUNT MISSING",IF(AND(G434=0,J434&lt;&gt;0),"STORE COUNT SHOULD BE ZERO",""))</f>
        <v/>
      </c>
      <c r="P434" s="15"/>
    </row>
    <row r="435" spans="2:16" x14ac:dyDescent="0.5">
      <c r="C435" s="118">
        <v>2937</v>
      </c>
      <c r="D435" s="119" t="s">
        <v>583</v>
      </c>
      <c r="G435" s="174"/>
      <c r="H435" s="75"/>
      <c r="I435" s="42"/>
      <c r="J435" s="184">
        <f t="shared" si="101"/>
        <v>0</v>
      </c>
      <c r="K435" s="78"/>
      <c r="L435" s="78"/>
      <c r="O435" s="16" t="str">
        <f>IF(AND(G435&lt;&gt;0,J435=0),"STORE COUNT MISSING",IF(AND(G435=0,J435&lt;&gt;0),"STORE COUNT SHOULD BE ZERO",""))</f>
        <v/>
      </c>
      <c r="P435" s="15"/>
    </row>
    <row r="436" spans="2:16" x14ac:dyDescent="0.5">
      <c r="B436" s="35">
        <v>2940</v>
      </c>
      <c r="C436" s="27" t="s">
        <v>584</v>
      </c>
      <c r="D436" s="27"/>
      <c r="H436" s="75"/>
      <c r="I436" s="46">
        <f>SUM(G433:G435)</f>
        <v>0</v>
      </c>
      <c r="J436" s="106">
        <f>IF(I436&lt;&gt;0,$G$3,0)</f>
        <v>0</v>
      </c>
      <c r="K436" s="78"/>
      <c r="L436" s="78"/>
      <c r="O436" s="16" t="str">
        <f t="shared" si="100"/>
        <v/>
      </c>
      <c r="P436" s="15"/>
    </row>
    <row r="437" spans="2:16" x14ac:dyDescent="0.5">
      <c r="B437" s="21">
        <v>2945</v>
      </c>
      <c r="C437" s="7" t="s">
        <v>585</v>
      </c>
      <c r="H437" s="75"/>
      <c r="I437" s="174"/>
      <c r="J437" s="184">
        <f t="shared" ref="J437:J440" si="102">IF(I437&lt;&gt;0,$G$3,0)</f>
        <v>0</v>
      </c>
      <c r="K437" s="78"/>
      <c r="L437" s="78"/>
      <c r="O437" s="16" t="str">
        <f t="shared" si="100"/>
        <v/>
      </c>
      <c r="P437" s="15"/>
    </row>
    <row r="438" spans="2:16" x14ac:dyDescent="0.5">
      <c r="B438" s="21">
        <v>2950</v>
      </c>
      <c r="C438" s="7" t="s">
        <v>201</v>
      </c>
      <c r="H438" s="75"/>
      <c r="I438" s="174"/>
      <c r="J438" s="184">
        <f t="shared" si="102"/>
        <v>0</v>
      </c>
      <c r="K438" s="78"/>
      <c r="L438" s="78"/>
      <c r="O438" s="16" t="str">
        <f t="shared" si="100"/>
        <v/>
      </c>
      <c r="P438" s="15"/>
    </row>
    <row r="439" spans="2:16" x14ac:dyDescent="0.5">
      <c r="B439" s="21">
        <v>2955</v>
      </c>
      <c r="C439" s="7" t="s">
        <v>129</v>
      </c>
      <c r="H439" s="1"/>
      <c r="I439" s="174"/>
      <c r="J439" s="184">
        <f t="shared" si="102"/>
        <v>0</v>
      </c>
      <c r="K439" s="78"/>
      <c r="L439" s="78"/>
      <c r="O439" s="16" t="str">
        <f t="shared" si="100"/>
        <v/>
      </c>
      <c r="P439" s="15"/>
    </row>
    <row r="440" spans="2:16" x14ac:dyDescent="0.5">
      <c r="B440" s="21">
        <v>2960</v>
      </c>
      <c r="C440" s="7" t="s">
        <v>130</v>
      </c>
      <c r="G440" s="79"/>
      <c r="H440" s="75"/>
      <c r="I440" s="174"/>
      <c r="J440" s="184">
        <f t="shared" si="102"/>
        <v>0</v>
      </c>
      <c r="K440" s="78"/>
      <c r="L440" s="78"/>
      <c r="O440" s="16" t="str">
        <f t="shared" si="100"/>
        <v/>
      </c>
      <c r="P440" s="15"/>
    </row>
    <row r="441" spans="2:16" x14ac:dyDescent="0.5">
      <c r="C441" s="21">
        <v>2965</v>
      </c>
      <c r="D441" s="7" t="s">
        <v>202</v>
      </c>
      <c r="G441" s="174"/>
      <c r="H441" s="1"/>
      <c r="I441" s="42"/>
      <c r="J441" s="184">
        <f>IF(G441&lt;&gt;0,$G$3,0)</f>
        <v>0</v>
      </c>
      <c r="K441" s="78"/>
      <c r="L441" s="78"/>
      <c r="O441" s="16" t="str">
        <f>IF(AND(G441&lt;&gt;0,J441=0),"STORE COUNT MISSING",IF(AND(G441=0,J441&lt;&gt;0),"STORE COUNT SHOULD BE ZERO",""))</f>
        <v/>
      </c>
      <c r="P441" s="15"/>
    </row>
    <row r="442" spans="2:16" x14ac:dyDescent="0.5">
      <c r="C442" s="21">
        <v>2966</v>
      </c>
      <c r="D442" s="7" t="s">
        <v>139</v>
      </c>
      <c r="G442" s="174"/>
      <c r="H442" s="1"/>
      <c r="I442" s="42"/>
      <c r="J442" s="184">
        <f>IF(G442&lt;&gt;0,$J$48,0)</f>
        <v>0</v>
      </c>
      <c r="K442" s="78"/>
      <c r="L442" s="78"/>
      <c r="O442" s="16" t="str">
        <f>IF(AND(G442&lt;&gt;0,J442=0),"STORE COUNT MISSING",IF(AND(G442=0,J442&lt;&gt;0),"STORE COUNT SHOULD BE ZERO",""))</f>
        <v/>
      </c>
      <c r="P442" s="15"/>
    </row>
    <row r="443" spans="2:16" x14ac:dyDescent="0.5">
      <c r="C443" s="21">
        <v>2967</v>
      </c>
      <c r="D443" s="7" t="s">
        <v>185</v>
      </c>
      <c r="G443" s="174"/>
      <c r="H443" s="1"/>
      <c r="I443" s="42"/>
      <c r="J443" s="184">
        <f>IF(G443&lt;&gt;0,$G$3,0)</f>
        <v>0</v>
      </c>
      <c r="K443" s="78"/>
      <c r="L443" s="78"/>
      <c r="O443" s="16" t="str">
        <f>IF(AND(G443&lt;&gt;0,J443=0),"STORE COUNT MISSING",IF(AND(G443=0,J443&lt;&gt;0),"STORE COUNT SHOULD BE ZERO",""))</f>
        <v/>
      </c>
      <c r="P443" s="15"/>
    </row>
    <row r="444" spans="2:16" x14ac:dyDescent="0.5">
      <c r="B444" s="35">
        <v>2970</v>
      </c>
      <c r="C444" s="27" t="s">
        <v>586</v>
      </c>
      <c r="D444" s="27"/>
      <c r="H444" s="75"/>
      <c r="I444" s="46">
        <f>SUM(G441:G443)</f>
        <v>0</v>
      </c>
      <c r="J444" s="106">
        <f t="shared" ref="J444:J466" si="103">IF(I444&lt;&gt;0,$G$3,0)</f>
        <v>0</v>
      </c>
      <c r="O444" s="16" t="str">
        <f>IF(AND(I444&lt;&gt;0,J444=0),"STORE COUNT MISSING",IF(AND(I444=0,J444&lt;&gt;0),"STORE COUNT SHOULD BE ZERO",""))</f>
        <v/>
      </c>
      <c r="P444" s="15"/>
    </row>
    <row r="445" spans="2:16" x14ac:dyDescent="0.5">
      <c r="C445" s="191">
        <v>2971</v>
      </c>
      <c r="D445" s="192" t="s">
        <v>587</v>
      </c>
      <c r="G445" s="174"/>
      <c r="H445" s="1"/>
      <c r="I445" s="42"/>
      <c r="J445" s="184">
        <f>IF(G445&lt;&gt;0,$G$3,0)</f>
        <v>0</v>
      </c>
      <c r="O445" s="16" t="str">
        <f>IF(AND(G445&lt;&gt;0,J445=0),"STORE COUNT MISSING",IF(AND(G445=0,J445&lt;&gt;0),"STORE COUNT SHOULD BE ZERO",""))</f>
        <v/>
      </c>
      <c r="P445" s="15"/>
    </row>
    <row r="446" spans="2:16" x14ac:dyDescent="0.5">
      <c r="C446" s="193">
        <v>2972</v>
      </c>
      <c r="D446" s="194" t="s">
        <v>588</v>
      </c>
      <c r="G446" s="174"/>
      <c r="H446" s="1"/>
      <c r="I446" s="42"/>
      <c r="J446" s="184">
        <f>IF(G446&lt;&gt;0,$G$3,0)</f>
        <v>0</v>
      </c>
      <c r="O446" s="16" t="str">
        <f>IF(AND(G446&lt;&gt;0,J446=0),"STORE COUNT MISSING",IF(AND(G446=0,J446&lt;&gt;0),"STORE COUNT SHOULD BE ZERO",""))</f>
        <v/>
      </c>
      <c r="P446" s="15"/>
    </row>
    <row r="447" spans="2:16" x14ac:dyDescent="0.5">
      <c r="C447" s="195">
        <v>2973</v>
      </c>
      <c r="D447" s="196" t="s">
        <v>589</v>
      </c>
      <c r="G447" s="174"/>
      <c r="H447" s="1"/>
      <c r="I447" s="42"/>
      <c r="J447" s="184">
        <f>IF(G447&lt;&gt;0,$G$3,0)</f>
        <v>0</v>
      </c>
      <c r="O447" s="16" t="str">
        <f>IF(AND(G447&lt;&gt;0,J447=0),"STORE COUNT MISSING",IF(AND(G447=0,J447&lt;&gt;0),"STORE COUNT SHOULD BE ZERO",""))</f>
        <v/>
      </c>
      <c r="P447" s="15"/>
    </row>
    <row r="448" spans="2:16" x14ac:dyDescent="0.5">
      <c r="C448" s="118">
        <v>2974</v>
      </c>
      <c r="D448" s="119" t="s">
        <v>590</v>
      </c>
      <c r="G448" s="174"/>
      <c r="H448" s="1"/>
      <c r="I448" s="42"/>
      <c r="J448" s="184">
        <f>IF(G448&lt;&gt;0,$G$3,0)</f>
        <v>0</v>
      </c>
      <c r="O448" s="16" t="str">
        <f>IF(AND(G448&lt;&gt;0,J448=0),"STORE COUNT MISSING",IF(AND(G448=0,J448&lt;&gt;0),"STORE COUNT SHOULD BE ZERO",""))</f>
        <v/>
      </c>
      <c r="P448" s="15"/>
    </row>
    <row r="449" spans="2:16" x14ac:dyDescent="0.5">
      <c r="B449" s="35">
        <v>2975</v>
      </c>
      <c r="C449" s="27" t="s">
        <v>591</v>
      </c>
      <c r="D449" s="27"/>
      <c r="G449" s="37"/>
      <c r="I449" s="46">
        <f>SUM(G445:G448)</f>
        <v>0</v>
      </c>
      <c r="J449" s="106">
        <f t="shared" si="103"/>
        <v>0</v>
      </c>
      <c r="O449" s="16" t="str">
        <f>IF(AND(I449&lt;&gt;0,J449=0),"STORE COUNT MISSING",IF(AND(I449=0,J449&lt;&gt;0),"STORE COUNT SHOULD BE ZERO",""))</f>
        <v/>
      </c>
      <c r="P449" s="15"/>
    </row>
    <row r="450" spans="2:16" x14ac:dyDescent="0.5">
      <c r="B450" s="35"/>
      <c r="C450" s="27"/>
      <c r="D450" s="27"/>
      <c r="H450" s="1"/>
      <c r="I450" s="3"/>
      <c r="J450" s="3"/>
      <c r="O450" s="16"/>
      <c r="P450" s="15"/>
    </row>
    <row r="451" spans="2:16" x14ac:dyDescent="0.5">
      <c r="B451" s="38"/>
      <c r="E451" s="4"/>
      <c r="F451" s="4"/>
      <c r="G451" s="6" t="s">
        <v>183</v>
      </c>
      <c r="H451" s="6"/>
      <c r="I451" s="6" t="s">
        <v>183</v>
      </c>
      <c r="J451" s="4">
        <v>6</v>
      </c>
      <c r="K451" s="4"/>
      <c r="L451" s="4"/>
      <c r="O451" s="16"/>
      <c r="P451" s="43"/>
    </row>
    <row r="452" spans="2:16" x14ac:dyDescent="0.5">
      <c r="B452" s="38"/>
      <c r="E452" s="38"/>
      <c r="I452" s="8"/>
      <c r="J452" s="8" t="s">
        <v>101</v>
      </c>
      <c r="K452" s="8"/>
      <c r="L452" s="8"/>
      <c r="O452" s="16"/>
      <c r="P452" s="43"/>
    </row>
    <row r="453" spans="2:16" x14ac:dyDescent="0.5">
      <c r="B453" s="38"/>
      <c r="E453" s="38"/>
      <c r="I453" s="8"/>
      <c r="J453" s="8" t="s">
        <v>265</v>
      </c>
      <c r="K453" s="8"/>
      <c r="L453" s="8"/>
      <c r="O453" s="16"/>
      <c r="P453" s="43"/>
    </row>
    <row r="454" spans="2:16" x14ac:dyDescent="0.5">
      <c r="B454" s="38"/>
      <c r="E454" s="38"/>
      <c r="G454" s="9" t="s">
        <v>149</v>
      </c>
      <c r="I454" s="9" t="s">
        <v>149</v>
      </c>
      <c r="J454" s="9" t="s">
        <v>110</v>
      </c>
      <c r="K454" s="9"/>
      <c r="L454" s="9"/>
      <c r="O454" s="16"/>
      <c r="P454" s="43"/>
    </row>
    <row r="455" spans="2:16" s="3" customFormat="1" x14ac:dyDescent="0.5"/>
    <row r="456" spans="2:16" x14ac:dyDescent="0.5">
      <c r="B456" s="35"/>
      <c r="C456" s="27"/>
      <c r="D456" s="27"/>
      <c r="G456" s="37"/>
      <c r="I456"/>
      <c r="J456" s="3"/>
      <c r="O456" s="16"/>
      <c r="P456" s="15"/>
    </row>
    <row r="457" spans="2:16" x14ac:dyDescent="0.5">
      <c r="C457" s="121">
        <v>2976</v>
      </c>
      <c r="D457" s="122" t="s">
        <v>592</v>
      </c>
      <c r="G457" s="174"/>
      <c r="I457" s="42"/>
      <c r="J457" s="184">
        <f>IF(G457&lt;&gt;0,$G$3,0)</f>
        <v>0</v>
      </c>
      <c r="O457" s="16" t="str">
        <f>IF(AND(G457&lt;&gt;0,J457=0),"STORE COUNT MISSING",IF(AND(G457=0,J457&lt;&gt;0),"STORE COUNT SHOULD BE ZERO",""))</f>
        <v/>
      </c>
      <c r="P457" s="15"/>
    </row>
    <row r="458" spans="2:16" x14ac:dyDescent="0.5">
      <c r="C458" s="121">
        <v>2977</v>
      </c>
      <c r="D458" s="122" t="s">
        <v>593</v>
      </c>
      <c r="G458" s="174"/>
      <c r="I458" s="42"/>
      <c r="J458" s="184">
        <f>IF(G458&lt;&gt;0,$G$3,0)</f>
        <v>0</v>
      </c>
      <c r="O458" s="16" t="str">
        <f>IF(AND(G458&lt;&gt;0,J458=0),"STORE COUNT MISSING",IF(AND(G458=0,J458&lt;&gt;0),"STORE COUNT SHOULD BE ZERO",""))</f>
        <v/>
      </c>
      <c r="P458" s="15"/>
    </row>
    <row r="459" spans="2:16" x14ac:dyDescent="0.5">
      <c r="C459" s="118">
        <v>2978</v>
      </c>
      <c r="D459" s="119" t="s">
        <v>594</v>
      </c>
      <c r="G459" s="174"/>
      <c r="I459" s="42"/>
      <c r="J459" s="184">
        <f>IF(G459&lt;&gt;0,$G$3,0)</f>
        <v>0</v>
      </c>
      <c r="O459" s="16" t="str">
        <f>IF(AND(G459&lt;&gt;0,J459=0),"STORE COUNT MISSING",IF(AND(G459=0,J459&lt;&gt;0),"STORE COUNT SHOULD BE ZERO",""))</f>
        <v/>
      </c>
      <c r="P459" s="15"/>
    </row>
    <row r="460" spans="2:16" x14ac:dyDescent="0.5">
      <c r="B460" s="35">
        <v>2980</v>
      </c>
      <c r="C460" s="27" t="s">
        <v>595</v>
      </c>
      <c r="D460" s="27"/>
      <c r="H460" s="75"/>
      <c r="I460" s="46">
        <f>I449+SUM(G457:G459)</f>
        <v>0</v>
      </c>
      <c r="J460" s="106">
        <f t="shared" si="103"/>
        <v>0</v>
      </c>
      <c r="O460" s="16" t="str">
        <f>IF(AND(I460&lt;&gt;0,J460=0),"STORE COUNT MISSING",IF(AND(I460=0,J460&lt;&gt;0),"STORE COUNT SHOULD BE ZERO",""))</f>
        <v/>
      </c>
      <c r="P460" s="15"/>
    </row>
    <row r="461" spans="2:16" x14ac:dyDescent="0.5">
      <c r="B461" s="21">
        <v>2985</v>
      </c>
      <c r="C461" s="7" t="s">
        <v>131</v>
      </c>
      <c r="H461" s="75"/>
      <c r="I461" s="174"/>
      <c r="J461" s="184">
        <f t="shared" si="103"/>
        <v>0</v>
      </c>
      <c r="O461" s="16" t="str">
        <f t="shared" ref="O461:O466" si="104">IF(AND(I461&lt;&gt;0,J461=0),"STORE COUNT MISSING",IF(AND(I461=0,J461&lt;&gt;0),"STORE COUNT SHOULD BE ZERO",""))</f>
        <v/>
      </c>
      <c r="P461" s="15"/>
    </row>
    <row r="462" spans="2:16" x14ac:dyDescent="0.5">
      <c r="B462" s="21">
        <v>2990</v>
      </c>
      <c r="C462" s="7" t="s">
        <v>71</v>
      </c>
      <c r="H462" s="75"/>
      <c r="I462" s="174"/>
      <c r="J462" s="184">
        <f t="shared" si="103"/>
        <v>0</v>
      </c>
      <c r="O462" s="16" t="str">
        <f t="shared" si="104"/>
        <v/>
      </c>
      <c r="P462" s="15"/>
    </row>
    <row r="463" spans="2:16" x14ac:dyDescent="0.5">
      <c r="B463" s="21">
        <v>2991</v>
      </c>
      <c r="C463" s="7" t="s">
        <v>596</v>
      </c>
      <c r="H463" s="75"/>
      <c r="I463" s="174"/>
      <c r="J463" s="184">
        <f t="shared" si="103"/>
        <v>0</v>
      </c>
      <c r="O463" s="16" t="str">
        <f t="shared" si="104"/>
        <v/>
      </c>
      <c r="P463" s="15"/>
    </row>
    <row r="464" spans="2:16" x14ac:dyDescent="0.5">
      <c r="B464" s="21">
        <v>2992</v>
      </c>
      <c r="C464" s="7" t="s">
        <v>186</v>
      </c>
      <c r="H464" s="75"/>
      <c r="I464" s="174"/>
      <c r="J464" s="184">
        <f t="shared" si="103"/>
        <v>0</v>
      </c>
      <c r="O464" s="16" t="str">
        <f t="shared" si="104"/>
        <v/>
      </c>
      <c r="P464" s="15"/>
    </row>
    <row r="465" spans="2:16" x14ac:dyDescent="0.5">
      <c r="B465" s="21">
        <v>3000</v>
      </c>
      <c r="C465" s="7" t="s">
        <v>168</v>
      </c>
      <c r="F465" s="80"/>
      <c r="H465" s="75"/>
      <c r="I465" s="174"/>
      <c r="J465" s="184">
        <f t="shared" si="103"/>
        <v>0</v>
      </c>
      <c r="O465" s="16" t="str">
        <f t="shared" si="104"/>
        <v/>
      </c>
      <c r="P465" s="15"/>
    </row>
    <row r="466" spans="2:16" x14ac:dyDescent="0.5">
      <c r="B466" s="21">
        <v>3010</v>
      </c>
      <c r="C466" s="1" t="s">
        <v>597</v>
      </c>
      <c r="D466" s="1"/>
      <c r="E466" s="1"/>
      <c r="F466" s="1"/>
      <c r="H466" s="75"/>
      <c r="I466" s="46">
        <f>SUM(I421:I444)+SUM(I460:I465)</f>
        <v>0</v>
      </c>
      <c r="J466" s="47">
        <f t="shared" si="103"/>
        <v>0</v>
      </c>
      <c r="O466" s="16" t="str">
        <f t="shared" si="104"/>
        <v/>
      </c>
      <c r="P466" s="15"/>
    </row>
    <row r="467" spans="2:16" x14ac:dyDescent="0.5">
      <c r="C467" s="3"/>
      <c r="D467" s="1"/>
      <c r="E467" s="1"/>
      <c r="F467" s="1"/>
      <c r="H467" s="1"/>
      <c r="I467" s="81"/>
      <c r="J467" s="81"/>
      <c r="O467" s="16"/>
      <c r="P467" s="15"/>
    </row>
    <row r="468" spans="2:16" x14ac:dyDescent="0.5">
      <c r="C468" s="3"/>
      <c r="D468" s="1"/>
      <c r="E468" s="4"/>
      <c r="F468" s="4"/>
      <c r="G468" s="21"/>
      <c r="H468" s="4">
        <v>2</v>
      </c>
      <c r="I468" s="82">
        <v>5</v>
      </c>
      <c r="J468" s="4">
        <v>6</v>
      </c>
      <c r="K468" s="4"/>
      <c r="L468" s="4"/>
      <c r="O468" s="16"/>
      <c r="P468" s="15"/>
    </row>
    <row r="469" spans="2:16" x14ac:dyDescent="0.5">
      <c r="C469" s="3"/>
      <c r="D469" s="1"/>
      <c r="E469" s="1"/>
      <c r="F469" s="1"/>
      <c r="H469" s="1"/>
      <c r="I469" s="81"/>
      <c r="J469" s="8" t="s">
        <v>101</v>
      </c>
      <c r="K469" s="8"/>
      <c r="L469" s="8"/>
      <c r="O469" s="16"/>
      <c r="P469" s="15"/>
    </row>
    <row r="470" spans="2:16" x14ac:dyDescent="0.5">
      <c r="C470" s="1"/>
      <c r="D470" s="1"/>
      <c r="E470" s="1"/>
      <c r="F470" s="1"/>
      <c r="H470" s="83"/>
      <c r="I470" s="84" t="s">
        <v>140</v>
      </c>
      <c r="J470" s="8" t="s">
        <v>265</v>
      </c>
      <c r="K470" s="8"/>
      <c r="L470" s="8"/>
      <c r="O470" s="16"/>
      <c r="P470" s="15"/>
    </row>
    <row r="471" spans="2:16" x14ac:dyDescent="0.5">
      <c r="B471" s="2" t="s">
        <v>72</v>
      </c>
      <c r="G471" s="1"/>
      <c r="H471" s="79" t="s">
        <v>151</v>
      </c>
      <c r="I471" s="85" t="s">
        <v>146</v>
      </c>
      <c r="J471" s="9" t="s">
        <v>110</v>
      </c>
      <c r="K471" s="9"/>
      <c r="L471" s="9"/>
      <c r="O471" s="16"/>
      <c r="P471" s="15"/>
    </row>
    <row r="472" spans="2:16" x14ac:dyDescent="0.5">
      <c r="B472" s="21">
        <v>3020</v>
      </c>
      <c r="C472" s="7" t="s">
        <v>95</v>
      </c>
      <c r="H472" s="174"/>
      <c r="I472" s="174"/>
      <c r="J472" s="184">
        <f>IF(OR(H472&lt;&gt;0,I472&lt;&gt;0),$G$3,0)</f>
        <v>0</v>
      </c>
      <c r="K472" s="78"/>
      <c r="L472" s="78"/>
      <c r="O472" s="16" t="str">
        <f t="shared" ref="O472:O487" si="105">IF(AND(OR(H472&lt;&gt;0,I472&lt;&gt;0),J472=0)=TRUE,"STORE COUNT MISSING",IF(AND(AND(H472=0,I472=0),J472&lt;&gt;0)=TRUE,"STORE COUNT SHOULD BE ZERO",""))</f>
        <v/>
      </c>
      <c r="P472" s="15"/>
    </row>
    <row r="473" spans="2:16" x14ac:dyDescent="0.5">
      <c r="B473" s="21">
        <v>3025</v>
      </c>
      <c r="C473" s="7" t="s">
        <v>141</v>
      </c>
      <c r="H473" s="174"/>
      <c r="I473" s="174"/>
      <c r="J473" s="184">
        <f t="shared" ref="J473:J489" si="106">IF(OR(H473&lt;&gt;0,I473&lt;&gt;0),$G$3,0)</f>
        <v>0</v>
      </c>
      <c r="K473" s="78"/>
      <c r="L473" s="78"/>
      <c r="O473" s="16" t="str">
        <f t="shared" si="105"/>
        <v/>
      </c>
      <c r="P473" s="15"/>
    </row>
    <row r="474" spans="2:16" x14ac:dyDescent="0.5">
      <c r="B474" s="21">
        <v>3030</v>
      </c>
      <c r="C474" s="7" t="s">
        <v>162</v>
      </c>
      <c r="H474" s="174"/>
      <c r="I474" s="174"/>
      <c r="J474" s="184">
        <f t="shared" si="106"/>
        <v>0</v>
      </c>
      <c r="K474" s="78"/>
      <c r="L474" s="78"/>
      <c r="O474" s="16" t="str">
        <f t="shared" si="105"/>
        <v/>
      </c>
      <c r="P474" s="15"/>
    </row>
    <row r="475" spans="2:16" x14ac:dyDescent="0.5">
      <c r="B475" s="21">
        <v>3040</v>
      </c>
      <c r="C475" s="7" t="s">
        <v>97</v>
      </c>
      <c r="H475" s="174"/>
      <c r="I475" s="174"/>
      <c r="J475" s="184">
        <f t="shared" si="106"/>
        <v>0</v>
      </c>
      <c r="K475" s="78"/>
      <c r="L475" s="78"/>
      <c r="O475" s="16" t="str">
        <f t="shared" si="105"/>
        <v/>
      </c>
      <c r="P475" s="15"/>
    </row>
    <row r="476" spans="2:16" x14ac:dyDescent="0.5">
      <c r="B476" s="21">
        <v>3050</v>
      </c>
      <c r="C476" s="7" t="s">
        <v>132</v>
      </c>
      <c r="H476" s="174"/>
      <c r="I476" s="174"/>
      <c r="J476" s="184">
        <f t="shared" si="106"/>
        <v>0</v>
      </c>
      <c r="K476" s="78"/>
      <c r="L476" s="78"/>
      <c r="O476" s="16" t="str">
        <f t="shared" si="105"/>
        <v/>
      </c>
      <c r="P476" s="15"/>
    </row>
    <row r="477" spans="2:16" x14ac:dyDescent="0.5">
      <c r="B477" s="21">
        <v>3060</v>
      </c>
      <c r="C477" s="7" t="s">
        <v>73</v>
      </c>
      <c r="H477" s="174"/>
      <c r="I477" s="174"/>
      <c r="J477" s="184">
        <f t="shared" si="106"/>
        <v>0</v>
      </c>
      <c r="K477" s="78"/>
      <c r="L477" s="78"/>
      <c r="O477" s="16" t="str">
        <f t="shared" si="105"/>
        <v/>
      </c>
      <c r="P477" s="15"/>
    </row>
    <row r="478" spans="2:16" x14ac:dyDescent="0.5">
      <c r="B478" s="21">
        <v>3070</v>
      </c>
      <c r="C478" s="7" t="s">
        <v>74</v>
      </c>
      <c r="H478" s="174"/>
      <c r="I478" s="174"/>
      <c r="J478" s="184">
        <f t="shared" si="106"/>
        <v>0</v>
      </c>
      <c r="K478" s="78"/>
      <c r="L478" s="78"/>
      <c r="O478" s="16" t="str">
        <f t="shared" si="105"/>
        <v/>
      </c>
      <c r="P478" s="15"/>
    </row>
    <row r="479" spans="2:16" x14ac:dyDescent="0.5">
      <c r="B479" s="21">
        <v>3080</v>
      </c>
      <c r="C479" s="7" t="s">
        <v>75</v>
      </c>
      <c r="H479" s="174"/>
      <c r="I479" s="174"/>
      <c r="J479" s="184">
        <f t="shared" si="106"/>
        <v>0</v>
      </c>
      <c r="K479" s="78"/>
      <c r="L479" s="78"/>
      <c r="O479" s="16" t="str">
        <f t="shared" si="105"/>
        <v/>
      </c>
      <c r="P479" s="15"/>
    </row>
    <row r="480" spans="2:16" x14ac:dyDescent="0.5">
      <c r="B480" s="21">
        <v>3090</v>
      </c>
      <c r="C480" s="7" t="s">
        <v>163</v>
      </c>
      <c r="H480" s="174"/>
      <c r="I480" s="174"/>
      <c r="J480" s="184">
        <f t="shared" si="106"/>
        <v>0</v>
      </c>
      <c r="K480" s="78"/>
      <c r="L480" s="78"/>
      <c r="O480" s="16" t="str">
        <f t="shared" si="105"/>
        <v/>
      </c>
      <c r="P480" s="15"/>
    </row>
    <row r="481" spans="2:16" x14ac:dyDescent="0.5">
      <c r="B481" s="21">
        <v>3100</v>
      </c>
      <c r="C481" s="7" t="s">
        <v>164</v>
      </c>
      <c r="H481" s="174"/>
      <c r="I481" s="174"/>
      <c r="J481" s="184">
        <f t="shared" si="106"/>
        <v>0</v>
      </c>
      <c r="K481" s="78"/>
      <c r="L481" s="78"/>
      <c r="O481" s="16" t="str">
        <f t="shared" si="105"/>
        <v/>
      </c>
      <c r="P481" s="15"/>
    </row>
    <row r="482" spans="2:16" x14ac:dyDescent="0.5">
      <c r="B482" s="21">
        <v>3101</v>
      </c>
      <c r="C482" s="7" t="s">
        <v>187</v>
      </c>
      <c r="H482" s="174"/>
      <c r="I482" s="174"/>
      <c r="J482" s="184">
        <f t="shared" si="106"/>
        <v>0</v>
      </c>
      <c r="K482" s="78"/>
      <c r="L482" s="78"/>
      <c r="O482" s="16" t="str">
        <f t="shared" si="105"/>
        <v/>
      </c>
      <c r="P482" s="15"/>
    </row>
    <row r="483" spans="2:16" x14ac:dyDescent="0.5">
      <c r="B483" s="21">
        <v>3102</v>
      </c>
      <c r="C483" s="7" t="s">
        <v>188</v>
      </c>
      <c r="H483" s="174"/>
      <c r="I483" s="174"/>
      <c r="J483" s="184">
        <f t="shared" si="106"/>
        <v>0</v>
      </c>
      <c r="K483" s="78"/>
      <c r="L483" s="78"/>
      <c r="O483" s="16" t="str">
        <f t="shared" si="105"/>
        <v/>
      </c>
      <c r="P483" s="15"/>
    </row>
    <row r="484" spans="2:16" x14ac:dyDescent="0.5">
      <c r="B484" s="21">
        <v>3103</v>
      </c>
      <c r="C484" s="7" t="s">
        <v>189</v>
      </c>
      <c r="H484" s="174"/>
      <c r="I484" s="174"/>
      <c r="J484" s="184">
        <f t="shared" si="106"/>
        <v>0</v>
      </c>
      <c r="K484" s="78"/>
      <c r="L484" s="78"/>
      <c r="O484" s="16" t="str">
        <f t="shared" si="105"/>
        <v/>
      </c>
      <c r="P484" s="15"/>
    </row>
    <row r="485" spans="2:16" x14ac:dyDescent="0.5">
      <c r="B485" s="21">
        <v>3104</v>
      </c>
      <c r="C485" s="7" t="s">
        <v>190</v>
      </c>
      <c r="H485" s="174"/>
      <c r="I485" s="174"/>
      <c r="J485" s="184">
        <f t="shared" si="106"/>
        <v>0</v>
      </c>
      <c r="K485" s="78"/>
      <c r="L485" s="78"/>
      <c r="O485" s="16" t="str">
        <f t="shared" si="105"/>
        <v/>
      </c>
      <c r="P485" s="15"/>
    </row>
    <row r="486" spans="2:16" x14ac:dyDescent="0.5">
      <c r="B486" s="21">
        <v>3105</v>
      </c>
      <c r="C486" s="7" t="s">
        <v>191</v>
      </c>
      <c r="H486" s="174"/>
      <c r="I486" s="174"/>
      <c r="J486" s="184">
        <f t="shared" si="106"/>
        <v>0</v>
      </c>
      <c r="K486" s="78"/>
      <c r="L486" s="78"/>
      <c r="O486" s="16" t="str">
        <f t="shared" si="105"/>
        <v/>
      </c>
      <c r="P486" s="15"/>
    </row>
    <row r="487" spans="2:16" x14ac:dyDescent="0.5">
      <c r="B487" s="21">
        <v>3106</v>
      </c>
      <c r="C487" s="7" t="s">
        <v>192</v>
      </c>
      <c r="H487" s="174"/>
      <c r="I487" s="174"/>
      <c r="J487" s="184">
        <f t="shared" si="106"/>
        <v>0</v>
      </c>
      <c r="K487" s="78"/>
      <c r="L487" s="78"/>
      <c r="O487" s="16" t="str">
        <f t="shared" si="105"/>
        <v/>
      </c>
      <c r="P487" s="15"/>
    </row>
    <row r="488" spans="2:16" x14ac:dyDescent="0.5">
      <c r="B488" s="21">
        <v>3115</v>
      </c>
      <c r="C488" s="7" t="s">
        <v>76</v>
      </c>
      <c r="H488" s="42"/>
      <c r="I488" s="174"/>
      <c r="J488" s="184">
        <f t="shared" si="106"/>
        <v>0</v>
      </c>
      <c r="K488" s="78"/>
      <c r="L488" s="78"/>
      <c r="O488" s="16" t="str">
        <f>IF(AND(I488&lt;&gt;0,J488=0)=TRUE,"STORE COUNT MISSING",IF(AND(,I488=0,J488&lt;&gt;0)=TRUE,"STORE COUNT SHOULD BE ZERO",""))</f>
        <v/>
      </c>
      <c r="P488" s="15"/>
    </row>
    <row r="489" spans="2:16" x14ac:dyDescent="0.5">
      <c r="B489" s="21">
        <v>3120</v>
      </c>
      <c r="C489" s="7" t="s">
        <v>133</v>
      </c>
      <c r="H489" s="174"/>
      <c r="I489" s="174"/>
      <c r="J489" s="184">
        <f t="shared" si="106"/>
        <v>0</v>
      </c>
      <c r="K489" s="78"/>
      <c r="L489" s="78"/>
      <c r="O489" s="16" t="str">
        <f>IF(AND(OR(H489&lt;&gt;0,I489&lt;&gt;0),J489=0)=TRUE,"STORE COUNT MISSING",IF(AND(AND(H489=0,I489=0),J489&lt;&gt;0)=TRUE,"STORE COUNT SHOULD BE ZERO",""))</f>
        <v/>
      </c>
      <c r="P489" s="15"/>
    </row>
    <row r="490" spans="2:16" x14ac:dyDescent="0.5">
      <c r="B490" s="21">
        <v>3130</v>
      </c>
      <c r="C490" s="1" t="s">
        <v>598</v>
      </c>
      <c r="D490" s="1"/>
      <c r="E490" s="1"/>
      <c r="F490" s="1"/>
      <c r="G490" s="1"/>
      <c r="H490" s="31">
        <f>SUM(H472:H489)</f>
        <v>0</v>
      </c>
      <c r="I490" s="46">
        <f>SUM(I472:I489)</f>
        <v>0</v>
      </c>
      <c r="J490" s="106">
        <f>MAX(J472:J489)</f>
        <v>0</v>
      </c>
      <c r="O490" s="16" t="str">
        <f>IF(AND(OR(H490&lt;&gt;0,I490&lt;&gt;0),J490=0)=TRUE,"STORE COUNT MISSING",IF(AND(AND(H490=0,I490=0),J490&lt;&gt;0)=TRUE,"STORE COUNT SHOULD BE ZERO",""))</f>
        <v/>
      </c>
      <c r="P490" s="15"/>
    </row>
    <row r="491" spans="2:16" x14ac:dyDescent="0.5">
      <c r="I491" s="40"/>
      <c r="J491" s="107"/>
      <c r="O491" s="16"/>
      <c r="P491" s="15"/>
    </row>
    <row r="492" spans="2:16" x14ac:dyDescent="0.5">
      <c r="B492" s="21">
        <v>3140</v>
      </c>
      <c r="C492" s="1" t="s">
        <v>122</v>
      </c>
      <c r="D492" s="1"/>
      <c r="E492" s="1"/>
      <c r="F492" s="1"/>
      <c r="G492" s="1"/>
      <c r="I492" s="46">
        <f>I415-I466+I490</f>
        <v>0</v>
      </c>
      <c r="J492" s="106">
        <f>IF(OR(I492&lt;&gt;0),$G$3,0)</f>
        <v>0</v>
      </c>
      <c r="O492" s="16" t="str">
        <f>IF(AND(I492&lt;&gt;0,J492=0),"STORE COUNT MISSING",IF(AND(I492=0,J492&lt;&gt;0),"STORE COUNT SHOULD BE ZERO",""))</f>
        <v/>
      </c>
      <c r="P492" s="15"/>
    </row>
    <row r="493" spans="2:16" x14ac:dyDescent="0.5">
      <c r="I493" s="40"/>
      <c r="J493" s="107"/>
      <c r="O493" s="16"/>
      <c r="P493" s="15"/>
    </row>
    <row r="494" spans="2:16" x14ac:dyDescent="0.5">
      <c r="I494" s="6" t="s">
        <v>183</v>
      </c>
      <c r="J494" s="82">
        <v>6</v>
      </c>
      <c r="O494" s="16"/>
      <c r="P494" s="15"/>
    </row>
    <row r="495" spans="2:16" x14ac:dyDescent="0.5">
      <c r="I495" s="6"/>
      <c r="J495" s="86" t="s">
        <v>177</v>
      </c>
      <c r="O495" s="16"/>
      <c r="P495" s="15"/>
    </row>
    <row r="496" spans="2:16" x14ac:dyDescent="0.5">
      <c r="J496" s="44" t="s">
        <v>109</v>
      </c>
      <c r="O496" s="16"/>
      <c r="P496" s="15"/>
    </row>
    <row r="497" spans="2:16" x14ac:dyDescent="0.5">
      <c r="B497" s="2" t="s">
        <v>77</v>
      </c>
      <c r="I497" s="79" t="s">
        <v>149</v>
      </c>
      <c r="J497" s="9" t="s">
        <v>110</v>
      </c>
      <c r="O497" s="16"/>
      <c r="P497" s="15"/>
    </row>
    <row r="498" spans="2:16" x14ac:dyDescent="0.5">
      <c r="B498" s="21">
        <v>3150</v>
      </c>
      <c r="C498" s="7" t="s">
        <v>161</v>
      </c>
      <c r="I498" s="174"/>
      <c r="J498" s="184">
        <f>IF(I498&lt;&gt;0,$G$3,0)</f>
        <v>0</v>
      </c>
      <c r="O498" s="16" t="str">
        <f>IF(AND(I498&lt;&gt;0,J498=0),"STORE COUNT MISSING",IF(AND(I498=0,J498&lt;&gt;0),"STORE COUNT SHOULD BE ZERO",""))</f>
        <v/>
      </c>
      <c r="P498" s="15"/>
    </row>
    <row r="499" spans="2:16" x14ac:dyDescent="0.5">
      <c r="B499" s="21">
        <v>3160</v>
      </c>
      <c r="C499" s="7" t="s">
        <v>165</v>
      </c>
      <c r="I499" s="174"/>
      <c r="J499" s="184">
        <f t="shared" ref="J499:J501" si="107">IF(I499&lt;&gt;0,$G$3,0)</f>
        <v>0</v>
      </c>
      <c r="O499" s="16" t="str">
        <f>IF(AND(I499&lt;&gt;0,J499=0),"STORE COUNT MISSING",IF(AND(I499=0,J499&lt;&gt;0),"STORE COUNT SHOULD BE ZERO",""))</f>
        <v/>
      </c>
      <c r="P499" s="15"/>
    </row>
    <row r="500" spans="2:16" x14ac:dyDescent="0.5">
      <c r="B500" s="21">
        <v>3170</v>
      </c>
      <c r="C500" s="7" t="s">
        <v>193</v>
      </c>
      <c r="I500" s="174"/>
      <c r="J500" s="184">
        <f t="shared" si="107"/>
        <v>0</v>
      </c>
      <c r="O500" s="16" t="str">
        <f>IF(AND(I500&lt;&gt;0,J500=0),"STORE COUNT MISSING",IF(AND(I500=0,J500&lt;&gt;0),"STORE COUNT SHOULD BE ZERO",""))</f>
        <v/>
      </c>
      <c r="P500" s="15"/>
    </row>
    <row r="501" spans="2:16" x14ac:dyDescent="0.5">
      <c r="B501" s="21">
        <v>3180</v>
      </c>
      <c r="C501" s="7" t="s">
        <v>194</v>
      </c>
      <c r="I501" s="174"/>
      <c r="J501" s="184">
        <f t="shared" si="107"/>
        <v>0</v>
      </c>
      <c r="O501" s="16" t="str">
        <f>IF(AND(I501&lt;&gt;0,J501=0),"STORE COUNT MISSING",IF(AND(I501=0,J501&lt;&gt;0),"STORE COUNT SHOULD BE ZERO",""))</f>
        <v/>
      </c>
      <c r="P501" s="15"/>
    </row>
    <row r="502" spans="2:16" x14ac:dyDescent="0.5">
      <c r="B502" s="35">
        <v>3200</v>
      </c>
      <c r="C502" s="27" t="s">
        <v>195</v>
      </c>
      <c r="D502" s="27"/>
      <c r="I502" s="46">
        <f>SUM(I498:I500)-I501</f>
        <v>0</v>
      </c>
      <c r="J502" s="106">
        <f t="shared" ref="J502:J513" si="108">IF(I502&lt;&gt;0,$G$3,0)</f>
        <v>0</v>
      </c>
      <c r="O502" s="16" t="str">
        <f>IF(AND(I502&lt;&gt;0,J502=0),"STORE COUNT MISSING",IF(AND(I502=0,J502&lt;&gt;0),"STORE COUNT SHOULD BE ZERO",""))</f>
        <v/>
      </c>
      <c r="P502" s="15"/>
    </row>
    <row r="503" spans="2:16" x14ac:dyDescent="0.5">
      <c r="I503" s="37"/>
      <c r="J503" s="107"/>
      <c r="O503" s="16"/>
      <c r="P503" s="15"/>
    </row>
    <row r="504" spans="2:16" x14ac:dyDescent="0.5">
      <c r="B504" s="21">
        <v>3210</v>
      </c>
      <c r="C504" s="1" t="s">
        <v>134</v>
      </c>
      <c r="I504" s="46">
        <f>I492-I502</f>
        <v>0</v>
      </c>
      <c r="J504" s="106">
        <f t="shared" si="108"/>
        <v>0</v>
      </c>
      <c r="O504" s="16" t="str">
        <f>IF(AND(I504&lt;&gt;0,J504=0),"STORE COUNT MISSING",IF(AND(I504=0,J504&lt;&gt;0),"STORE COUNT SHOULD BE ZERO",""))</f>
        <v/>
      </c>
      <c r="P504" s="15"/>
    </row>
    <row r="505" spans="2:16" x14ac:dyDescent="0.5">
      <c r="I505" s="15"/>
      <c r="J505" s="107"/>
      <c r="O505" s="16"/>
      <c r="P505" s="15"/>
    </row>
    <row r="506" spans="2:16" x14ac:dyDescent="0.5">
      <c r="B506" s="21">
        <v>3215</v>
      </c>
      <c r="C506" s="7" t="s">
        <v>196</v>
      </c>
      <c r="I506" s="174"/>
      <c r="J506" s="184">
        <f>IF(I506&lt;&gt;0,$G$3,0)</f>
        <v>0</v>
      </c>
      <c r="O506" s="16" t="str">
        <f>IF(AND(I506&lt;&gt;0,J506=0),"STORE COUNT MISSING",IF(AND(I506=0,J506&lt;&gt;0),"STORE COUNT SHOULD BE ZERO",""))</f>
        <v/>
      </c>
      <c r="P506" s="15"/>
    </row>
    <row r="507" spans="2:16" x14ac:dyDescent="0.5">
      <c r="B507" s="21">
        <v>3220</v>
      </c>
      <c r="C507" s="7" t="s">
        <v>197</v>
      </c>
      <c r="G507" s="15"/>
      <c r="I507" s="174"/>
      <c r="J507" s="184">
        <f t="shared" ref="J507:J508" si="109">IF(I507&lt;&gt;0,$G$3,0)</f>
        <v>0</v>
      </c>
      <c r="O507" s="16" t="str">
        <f>IF(AND(I507&lt;&gt;0,J507=0),"STORE COUNT MISSING",IF(AND(I507=0,J507&lt;&gt;0),"STORE COUNT SHOULD BE ZERO",""))</f>
        <v/>
      </c>
      <c r="P507" s="15"/>
    </row>
    <row r="508" spans="2:16" x14ac:dyDescent="0.5">
      <c r="B508" s="21">
        <v>3230</v>
      </c>
      <c r="C508" s="7" t="s">
        <v>599</v>
      </c>
      <c r="G508" s="15"/>
      <c r="I508" s="239"/>
      <c r="J508" s="184">
        <f t="shared" si="109"/>
        <v>0</v>
      </c>
      <c r="O508" s="16"/>
      <c r="P508" s="15"/>
    </row>
    <row r="509" spans="2:16" x14ac:dyDescent="0.5">
      <c r="B509" s="21">
        <v>3240</v>
      </c>
      <c r="C509" s="7" t="s">
        <v>198</v>
      </c>
      <c r="I509" s="174"/>
      <c r="J509" s="184">
        <f>IF(I509&lt;&gt;0,$G$3,0)</f>
        <v>0</v>
      </c>
      <c r="O509" s="16" t="str">
        <f>IF(AND(I509&lt;&gt;0,J509=0),"STORE COUNT MISSING",IF(AND(I509=0,J509&lt;&gt;0),"STORE COUNT SHOULD BE ZERO",""))</f>
        <v/>
      </c>
      <c r="P509" s="15"/>
    </row>
    <row r="510" spans="2:16" x14ac:dyDescent="0.5">
      <c r="B510" s="21">
        <v>3242</v>
      </c>
      <c r="C510" s="7" t="s">
        <v>199</v>
      </c>
      <c r="G510" s="15"/>
      <c r="I510" s="174"/>
      <c r="J510" s="184">
        <f>IF(I510&lt;&gt;0,$G$3,0)</f>
        <v>0</v>
      </c>
      <c r="O510" s="16" t="str">
        <f>IF(AND(I510&lt;&gt;0,J510=0),"STORE COUNT MISSING",IF(AND(I510=0,J510&lt;&gt;0),"STORE COUNT SHOULD BE ZERO",""))</f>
        <v/>
      </c>
      <c r="P510" s="15"/>
    </row>
    <row r="511" spans="2:16" x14ac:dyDescent="0.5">
      <c r="G511" s="15"/>
      <c r="I511" s="37"/>
      <c r="J511" s="108"/>
      <c r="O511" s="16"/>
      <c r="P511" s="43"/>
    </row>
    <row r="512" spans="2:16" x14ac:dyDescent="0.5">
      <c r="G512" s="15"/>
      <c r="I512" s="15"/>
      <c r="J512" s="107"/>
      <c r="O512" s="16"/>
      <c r="P512" s="43"/>
    </row>
    <row r="513" spans="1:81" x14ac:dyDescent="0.5">
      <c r="B513" s="21">
        <v>3250</v>
      </c>
      <c r="C513" s="1" t="s">
        <v>203</v>
      </c>
      <c r="G513" s="15"/>
      <c r="I513" s="46">
        <f>I504+I506+I507-I508-I509-I510</f>
        <v>0</v>
      </c>
      <c r="J513" s="106">
        <f t="shared" si="108"/>
        <v>0</v>
      </c>
      <c r="O513" s="16" t="str">
        <f>IF(AND(I513&lt;&gt;0,J513=0),"STORE COUNT MISSING",IF(AND(I513=0,J513&lt;&gt;0),"STORE COUNT SHOULD BE ZERO",""))</f>
        <v/>
      </c>
      <c r="P513" s="15"/>
    </row>
    <row r="514" spans="1:81" ht="13.2" thickBot="1" x14ac:dyDescent="0.55000000000000004">
      <c r="J514" s="107"/>
      <c r="O514" s="16"/>
      <c r="P514" s="43"/>
    </row>
    <row r="515" spans="1:81" s="3" customFormat="1" ht="13.5" thickTop="1" thickBot="1" x14ac:dyDescent="0.55000000000000004">
      <c r="A515" s="87"/>
      <c r="B515" s="73"/>
      <c r="C515" s="73"/>
      <c r="D515" s="73"/>
      <c r="E515" s="101"/>
      <c r="F515" s="99" t="s">
        <v>600</v>
      </c>
      <c r="G515" s="102"/>
      <c r="H515" s="73"/>
      <c r="I515" s="88"/>
      <c r="J515" s="103"/>
      <c r="K515" s="103"/>
      <c r="L515" s="103"/>
      <c r="M515" s="103"/>
      <c r="N515" s="103"/>
      <c r="O515" s="74"/>
      <c r="P515" s="43"/>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row>
    <row r="516" spans="1:81" s="3" customFormat="1" ht="13.2" thickTop="1" x14ac:dyDescent="0.5">
      <c r="B516" s="8"/>
      <c r="C516" s="8"/>
      <c r="D516" s="8"/>
      <c r="E516" s="2"/>
      <c r="G516" s="6" t="s">
        <v>183</v>
      </c>
      <c r="H516" s="4"/>
      <c r="I516" s="6" t="s">
        <v>183</v>
      </c>
      <c r="J516" s="6">
        <v>6</v>
      </c>
      <c r="K516" s="6"/>
      <c r="L516" s="6"/>
      <c r="N516" s="7"/>
      <c r="O516" s="16"/>
      <c r="P516" s="43"/>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c r="BA516" s="7"/>
      <c r="BB516" s="7"/>
      <c r="BC516" s="7"/>
      <c r="BD516" s="7"/>
      <c r="BE516" s="7"/>
      <c r="BF516" s="7"/>
      <c r="BG516" s="7"/>
      <c r="BH516" s="7"/>
      <c r="BI516" s="7"/>
      <c r="BJ516" s="7"/>
      <c r="BK516" s="7"/>
      <c r="BL516" s="7"/>
      <c r="BM516" s="7"/>
      <c r="BN516" s="7"/>
      <c r="BO516" s="7"/>
      <c r="BP516" s="7"/>
      <c r="BQ516" s="7"/>
      <c r="BR516" s="7"/>
      <c r="BS516" s="7"/>
      <c r="BT516" s="7"/>
      <c r="BU516" s="7"/>
      <c r="BV516" s="7"/>
      <c r="BW516" s="7"/>
      <c r="BX516" s="7"/>
      <c r="BY516" s="7"/>
      <c r="BZ516" s="7"/>
      <c r="CA516" s="7"/>
      <c r="CB516" s="7"/>
      <c r="CC516" s="7"/>
    </row>
    <row r="517" spans="1:81" s="3" customFormat="1" ht="12" customHeight="1" x14ac:dyDescent="0.5">
      <c r="B517" s="8"/>
      <c r="C517" s="8"/>
      <c r="D517" s="8"/>
      <c r="E517" s="2"/>
      <c r="G517" s="8"/>
      <c r="H517" s="8"/>
      <c r="I517" s="8"/>
      <c r="J517" s="20" t="s">
        <v>101</v>
      </c>
      <c r="K517" s="89"/>
      <c r="L517" s="89"/>
      <c r="N517" s="7"/>
      <c r="O517" s="16"/>
      <c r="P517" s="43"/>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c r="BA517" s="7"/>
      <c r="BB517" s="7"/>
      <c r="BC517" s="7"/>
      <c r="BD517" s="7"/>
      <c r="BE517" s="7"/>
      <c r="BF517" s="7"/>
      <c r="BG517" s="7"/>
      <c r="BH517" s="7"/>
      <c r="BI517" s="7"/>
      <c r="BJ517" s="7"/>
      <c r="BK517" s="7"/>
      <c r="BL517" s="7"/>
      <c r="BM517" s="7"/>
      <c r="BN517" s="7"/>
      <c r="BO517" s="7"/>
      <c r="BP517" s="7"/>
      <c r="BQ517" s="7"/>
      <c r="BR517" s="7"/>
      <c r="BS517" s="7"/>
      <c r="BT517" s="7"/>
      <c r="BU517" s="7"/>
      <c r="BV517" s="7"/>
      <c r="BW517" s="7"/>
      <c r="BX517" s="7"/>
      <c r="BY517" s="7"/>
      <c r="BZ517" s="7"/>
      <c r="CA517" s="7"/>
      <c r="CB517" s="7"/>
      <c r="CC517" s="7"/>
    </row>
    <row r="518" spans="1:81" s="3" customFormat="1" ht="13.5" customHeight="1" x14ac:dyDescent="0.5">
      <c r="A518" s="4"/>
      <c r="B518" s="4"/>
      <c r="C518" s="4"/>
      <c r="D518" s="8"/>
      <c r="E518" s="2"/>
      <c r="F518" s="8"/>
      <c r="G518" s="8"/>
      <c r="H518" s="8"/>
      <c r="I518" s="8" t="s">
        <v>142</v>
      </c>
      <c r="J518" s="20" t="s">
        <v>265</v>
      </c>
      <c r="K518" s="89"/>
      <c r="L518" s="89"/>
      <c r="N518" s="7"/>
      <c r="O518" s="90"/>
      <c r="P518" s="43"/>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c r="BA518" s="7"/>
      <c r="BB518" s="7"/>
      <c r="BC518" s="7"/>
      <c r="BD518" s="7"/>
      <c r="BE518" s="7"/>
      <c r="BF518" s="7"/>
      <c r="BG518" s="7"/>
      <c r="BH518" s="7"/>
      <c r="BI518" s="7"/>
      <c r="BJ518" s="7"/>
      <c r="BK518" s="7"/>
      <c r="BL518" s="7"/>
      <c r="BM518" s="7"/>
      <c r="BN518" s="7"/>
      <c r="BO518" s="7"/>
      <c r="BP518" s="7"/>
      <c r="BQ518" s="7"/>
      <c r="BR518" s="7"/>
      <c r="BS518" s="7"/>
      <c r="BT518" s="7"/>
      <c r="BU518" s="7"/>
      <c r="BV518" s="7"/>
      <c r="BW518" s="7"/>
      <c r="BX518" s="7"/>
      <c r="BY518" s="7"/>
      <c r="BZ518" s="7"/>
      <c r="CA518" s="7"/>
      <c r="CB518" s="7"/>
      <c r="CC518" s="7"/>
    </row>
    <row r="519" spans="1:81" x14ac:dyDescent="0.5">
      <c r="A519" s="5"/>
      <c r="B519" s="5"/>
      <c r="C519" s="5"/>
      <c r="I519" s="9" t="s">
        <v>143</v>
      </c>
      <c r="J519" s="24" t="s">
        <v>110</v>
      </c>
      <c r="K519" s="91"/>
      <c r="L519" s="91"/>
      <c r="O519" s="90" t="s">
        <v>169</v>
      </c>
      <c r="P519" s="43"/>
    </row>
    <row r="520" spans="1:81" x14ac:dyDescent="0.5">
      <c r="B520" s="21">
        <v>3265</v>
      </c>
      <c r="C520" s="7" t="s">
        <v>601</v>
      </c>
      <c r="I520" s="240"/>
      <c r="J520" s="185">
        <f>IF(I520=0,0,$G$3)</f>
        <v>0</v>
      </c>
      <c r="K520" s="78"/>
      <c r="L520" s="78"/>
      <c r="O520" s="16" t="str">
        <f>IF(AND(I520&lt;&gt;0,J520=0),"STORE COUNT MISSING",IF(AND(I520=0,J520&lt;&gt;0),"STORE COUNT SHOULD BE ZERO",""))</f>
        <v/>
      </c>
      <c r="P520" s="15"/>
    </row>
    <row r="521" spans="1:81" ht="6" customHeight="1" x14ac:dyDescent="0.5">
      <c r="J521" s="107"/>
      <c r="K521" s="40"/>
      <c r="L521" s="40"/>
      <c r="O521" s="16"/>
      <c r="P521" s="43"/>
    </row>
    <row r="522" spans="1:81" x14ac:dyDescent="0.5">
      <c r="B522" s="21">
        <v>3270</v>
      </c>
      <c r="C522" s="7" t="s">
        <v>78</v>
      </c>
      <c r="I522" s="178"/>
      <c r="J522" s="185">
        <f>IF(I522=0,0,$J$48)</f>
        <v>0</v>
      </c>
      <c r="K522" s="78"/>
      <c r="L522" s="78"/>
      <c r="O522" s="16" t="str">
        <f>IF(AND(I522&lt;&gt;0,J522=0),"STORE COUNT MISSING",IF(AND(I522=0,J522&lt;&gt;0),"STORE COUNT SHOULD BE ZERO",""))</f>
        <v/>
      </c>
      <c r="P522" s="15"/>
    </row>
    <row r="523" spans="1:81" ht="6" customHeight="1" x14ac:dyDescent="0.5">
      <c r="J523" s="37"/>
      <c r="K523" s="39"/>
      <c r="L523" s="39"/>
      <c r="O523" s="16"/>
      <c r="P523" s="15"/>
    </row>
    <row r="524" spans="1:81" x14ac:dyDescent="0.5">
      <c r="B524" s="21">
        <v>3271</v>
      </c>
      <c r="C524" s="7" t="s">
        <v>0</v>
      </c>
      <c r="I524" s="178"/>
      <c r="J524" s="185">
        <f>IF(I524=0,0,$J$48)</f>
        <v>0</v>
      </c>
      <c r="K524" s="78"/>
      <c r="L524" s="78"/>
      <c r="O524" s="16" t="str">
        <f>IF(AND(I524&lt;&gt;0,J524=0),"STORE COUNT MISSING",IF(AND(I524=0,J524&lt;&gt;0),"STORE COUNT SHOULD BE ZERO",""))</f>
        <v/>
      </c>
      <c r="P524" s="15"/>
    </row>
    <row r="525" spans="1:81" ht="6.75" customHeight="1" x14ac:dyDescent="0.5">
      <c r="I525" s="37"/>
      <c r="J525" s="57"/>
      <c r="K525" s="39"/>
      <c r="L525" s="39"/>
      <c r="O525" s="16"/>
      <c r="P525" s="15"/>
    </row>
    <row r="526" spans="1:81" x14ac:dyDescent="0.5">
      <c r="B526" s="21">
        <v>3272</v>
      </c>
      <c r="C526" s="7" t="s">
        <v>1</v>
      </c>
      <c r="I526" s="178"/>
      <c r="J526" s="185">
        <f>IF(I526=0,0,$J$48)</f>
        <v>0</v>
      </c>
      <c r="K526" s="78"/>
      <c r="L526" s="78"/>
      <c r="O526" s="16" t="str">
        <f>IF(AND(I526&lt;&gt;0,J526=0),"STORE COUNT MISSING",IF(AND(I526=0,J526&lt;&gt;0),"STORE COUNT SHOULD BE ZERO",""))</f>
        <v/>
      </c>
      <c r="P526" s="15"/>
    </row>
    <row r="527" spans="1:81" x14ac:dyDescent="0.5">
      <c r="I527" s="37"/>
      <c r="J527" s="57"/>
      <c r="K527" s="39"/>
      <c r="L527" s="39"/>
      <c r="O527" s="16"/>
      <c r="P527" s="15"/>
    </row>
    <row r="528" spans="1:81" x14ac:dyDescent="0.5">
      <c r="A528" s="1" t="s">
        <v>2</v>
      </c>
      <c r="G528" s="79" t="s">
        <v>144</v>
      </c>
      <c r="J528" s="107"/>
      <c r="O528" s="16"/>
      <c r="P528" s="15"/>
    </row>
    <row r="529" spans="1:16" x14ac:dyDescent="0.5">
      <c r="C529" s="21">
        <v>3275</v>
      </c>
      <c r="D529" s="3" t="s">
        <v>3</v>
      </c>
      <c r="G529" s="178"/>
      <c r="I529" s="92"/>
      <c r="J529" s="184">
        <f>IF(G529&lt;&gt;0,MAX($K$351,$K$360),0)</f>
        <v>0</v>
      </c>
      <c r="O529" s="16" t="str">
        <f>IF(AND(G529&lt;&gt;0,J529=0),"STORE COUNT MISSING",IF(AND(G529=0,J529&lt;&gt;0),"STORE COUNT SHOULD BE ZERO",""))</f>
        <v/>
      </c>
      <c r="P529" s="15"/>
    </row>
    <row r="530" spans="1:16" x14ac:dyDescent="0.5">
      <c r="C530" s="21">
        <v>3276</v>
      </c>
      <c r="D530" s="3" t="s">
        <v>4</v>
      </c>
      <c r="G530" s="178"/>
      <c r="I530" s="92"/>
      <c r="J530" s="184">
        <f>IF(G530&lt;&gt;0,$G$3,0)</f>
        <v>0</v>
      </c>
      <c r="O530" s="16" t="str">
        <f>IF(AND(G530&lt;&gt;0,J530=0),"STORE COUNT MISSING",IF(AND(G530=0,J530&lt;&gt;0),"STORE COUNT SHOULD BE ZERO",""))</f>
        <v/>
      </c>
      <c r="P530" s="15"/>
    </row>
    <row r="531" spans="1:16" x14ac:dyDescent="0.5">
      <c r="C531" s="21">
        <v>3277</v>
      </c>
      <c r="D531" s="3" t="s">
        <v>5</v>
      </c>
      <c r="G531" s="178"/>
      <c r="I531" s="92"/>
      <c r="J531" s="184">
        <f>IF(G531&lt;&gt;0,$G$3,0)</f>
        <v>0</v>
      </c>
      <c r="O531" s="16" t="str">
        <f>IF(AND(G531&lt;&gt;0,J531=0),"STORE COUNT MISSING",IF(AND(G531=0,J531&lt;&gt;0),"STORE COUNT SHOULD BE ZERO",""))</f>
        <v/>
      </c>
      <c r="P531" s="15"/>
    </row>
    <row r="532" spans="1:16" x14ac:dyDescent="0.5">
      <c r="B532" s="35">
        <v>3280</v>
      </c>
      <c r="C532" s="1" t="s">
        <v>6</v>
      </c>
      <c r="I532" s="93">
        <f>G529+G530+G531</f>
        <v>0</v>
      </c>
      <c r="J532" s="106">
        <f>IF(I532&lt;&gt;0,$G$3,0)</f>
        <v>0</v>
      </c>
      <c r="O532" s="16" t="str">
        <f>IF(AND(I532&lt;&gt;0,J532=0),"STORE COUNT MISSING",IF(AND(I532=0,J532&lt;&gt;0),"STORE COUNT SHOULD BE ZERO",""))</f>
        <v/>
      </c>
      <c r="P532" s="15"/>
    </row>
    <row r="533" spans="1:16" x14ac:dyDescent="0.5">
      <c r="J533" s="107"/>
      <c r="O533" s="16"/>
      <c r="P533" s="15"/>
    </row>
    <row r="534" spans="1:16" x14ac:dyDescent="0.5">
      <c r="A534" s="1" t="s">
        <v>8</v>
      </c>
      <c r="G534" s="24" t="s">
        <v>144</v>
      </c>
      <c r="J534" s="107"/>
      <c r="O534" s="16"/>
      <c r="P534" s="43"/>
    </row>
    <row r="535" spans="1:16" x14ac:dyDescent="0.5">
      <c r="C535" s="21">
        <v>3281</v>
      </c>
      <c r="D535" s="3" t="s">
        <v>9</v>
      </c>
      <c r="G535" s="178"/>
      <c r="I535" s="92"/>
      <c r="J535" s="184">
        <f>IF(G535&lt;&gt;0,$G$3,0)</f>
        <v>0</v>
      </c>
      <c r="O535" s="16" t="str">
        <f>IF(AND(G535&lt;&gt;0,J535=0),"STORE COUNT MISSING",IF(AND(G535=0,J535&lt;&gt;0),"STORE COUNT SHOULD BE ZERO",""))</f>
        <v/>
      </c>
      <c r="P535" s="15"/>
    </row>
    <row r="536" spans="1:16" x14ac:dyDescent="0.5">
      <c r="C536" s="21">
        <v>3282</v>
      </c>
      <c r="D536" s="3" t="s">
        <v>10</v>
      </c>
      <c r="G536" s="178"/>
      <c r="I536" s="92"/>
      <c r="J536" s="184">
        <f>IF(G536&lt;&gt;0,$G$3,0)</f>
        <v>0</v>
      </c>
      <c r="O536" s="16" t="str">
        <f>IF(AND(G536&lt;&gt;0,J536=0),"STORE COUNT MISSING",IF(AND(G536=0,J536&lt;&gt;0),"STORE COUNT SHOULD BE ZERO",""))</f>
        <v/>
      </c>
      <c r="P536" s="15"/>
    </row>
    <row r="537" spans="1:16" x14ac:dyDescent="0.5">
      <c r="C537" s="21">
        <v>3283</v>
      </c>
      <c r="D537" s="3" t="s">
        <v>11</v>
      </c>
      <c r="G537" s="178"/>
      <c r="I537" s="92"/>
      <c r="J537" s="184">
        <f>IF(G537&lt;&gt;0,$G$3,0)</f>
        <v>0</v>
      </c>
      <c r="O537" s="16" t="str">
        <f>IF(AND(G537&lt;&gt;0,J537=0),"STORE COUNT MISSING",IF(AND(G537=0,J537&lt;&gt;0),"STORE COUNT SHOULD BE ZERO",""))</f>
        <v/>
      </c>
      <c r="P537" s="15"/>
    </row>
    <row r="538" spans="1:16" x14ac:dyDescent="0.5">
      <c r="B538" s="35">
        <v>3284</v>
      </c>
      <c r="C538" s="1" t="s">
        <v>7</v>
      </c>
      <c r="I538" s="117">
        <f>SUM(G535:G537)</f>
        <v>0</v>
      </c>
      <c r="J538" s="106">
        <f>IF(I538&lt;&gt;0,$G$3,0)</f>
        <v>0</v>
      </c>
      <c r="O538" s="16" t="str">
        <f>IF(AND(I538&lt;&gt;0,J538=0),"STORE COUNT MISSING",IF(AND(I538=0,J538&lt;&gt;0),"STORE COUNT SHOULD BE ZERO",""))</f>
        <v/>
      </c>
      <c r="P538" s="15"/>
    </row>
    <row r="539" spans="1:16" ht="8.25" customHeight="1" x14ac:dyDescent="0.5">
      <c r="C539" s="3"/>
      <c r="J539" s="57"/>
      <c r="O539" s="16"/>
      <c r="P539" s="43"/>
    </row>
    <row r="540" spans="1:16" x14ac:dyDescent="0.5">
      <c r="B540" s="35">
        <v>3289</v>
      </c>
      <c r="C540" s="1" t="s">
        <v>12</v>
      </c>
      <c r="D540" s="27"/>
      <c r="I540" s="178"/>
      <c r="J540" s="184">
        <f>IF(I540&lt;&gt;0,$G$3,0)</f>
        <v>0</v>
      </c>
      <c r="O540" s="16" t="str">
        <f>IF(AND(I540&lt;&gt;0,J540=0),"STORE COUNT MISSING",IF(AND(I540=0,J540&lt;&gt;0),"STORE COUNT SHOULD BE ZERO",""))</f>
        <v/>
      </c>
      <c r="P540" s="15"/>
    </row>
    <row r="541" spans="1:16" ht="6.75" customHeight="1" x14ac:dyDescent="0.5">
      <c r="J541" s="107"/>
      <c r="O541" s="16"/>
      <c r="P541" s="15"/>
    </row>
    <row r="542" spans="1:16" x14ac:dyDescent="0.5">
      <c r="A542" s="1" t="s">
        <v>13</v>
      </c>
      <c r="G542" s="94" t="s">
        <v>149</v>
      </c>
      <c r="J542" s="107"/>
      <c r="O542" s="16"/>
      <c r="P542" s="15"/>
    </row>
    <row r="543" spans="1:16" x14ac:dyDescent="0.5">
      <c r="A543" s="1"/>
      <c r="C543" s="121">
        <v>3800</v>
      </c>
      <c r="D543" s="122" t="s">
        <v>602</v>
      </c>
      <c r="G543" s="178"/>
      <c r="I543" s="42"/>
      <c r="J543" s="184">
        <f t="shared" ref="J543:J550" si="110">IF(G543&lt;&gt;0,$G$3,0)</f>
        <v>0</v>
      </c>
      <c r="O543" s="16"/>
      <c r="P543" s="15"/>
    </row>
    <row r="544" spans="1:16" x14ac:dyDescent="0.5">
      <c r="A544" s="1"/>
      <c r="C544" s="121">
        <v>3801</v>
      </c>
      <c r="D544" s="122" t="s">
        <v>603</v>
      </c>
      <c r="G544" s="178"/>
      <c r="I544" s="42"/>
      <c r="J544" s="184">
        <f t="shared" si="110"/>
        <v>0</v>
      </c>
      <c r="O544" s="16"/>
      <c r="P544" s="15"/>
    </row>
    <row r="545" spans="1:16" x14ac:dyDescent="0.5">
      <c r="A545" s="1"/>
      <c r="C545" s="121">
        <v>3802</v>
      </c>
      <c r="D545" s="122" t="s">
        <v>604</v>
      </c>
      <c r="G545" s="178"/>
      <c r="I545" s="42"/>
      <c r="J545" s="184">
        <f t="shared" si="110"/>
        <v>0</v>
      </c>
      <c r="O545" s="16"/>
      <c r="P545" s="15"/>
    </row>
    <row r="546" spans="1:16" x14ac:dyDescent="0.5">
      <c r="A546" s="1"/>
      <c r="C546" s="119">
        <v>3803</v>
      </c>
      <c r="D546" s="120" t="s">
        <v>605</v>
      </c>
      <c r="E546" s="119"/>
      <c r="G546" s="178"/>
      <c r="I546" s="42"/>
      <c r="J546" s="184">
        <f t="shared" si="110"/>
        <v>0</v>
      </c>
      <c r="O546" s="16"/>
      <c r="P546" s="15"/>
    </row>
    <row r="547" spans="1:16" x14ac:dyDescent="0.5">
      <c r="B547" s="35">
        <v>3285</v>
      </c>
      <c r="C547" s="1" t="s">
        <v>14</v>
      </c>
      <c r="G547" s="37"/>
      <c r="I547" s="93">
        <f>SUM(G543:G546)</f>
        <v>0</v>
      </c>
      <c r="J547" s="106">
        <f t="shared" si="110"/>
        <v>0</v>
      </c>
      <c r="O547" s="16" t="str">
        <f>IF(AND(G547&lt;&gt;0,J547=0),"STORE COUNT MISSING",IF(AND(G547=0,J547&lt;&gt;0),"STORE COUNT SHOULD BE ZERO",""))</f>
        <v/>
      </c>
      <c r="P547" s="15"/>
    </row>
    <row r="548" spans="1:16" x14ac:dyDescent="0.5">
      <c r="C548" s="21">
        <v>3286</v>
      </c>
      <c r="D548" s="7" t="s">
        <v>15</v>
      </c>
      <c r="G548" s="178"/>
      <c r="I548" s="42"/>
      <c r="J548" s="184">
        <f t="shared" si="110"/>
        <v>0</v>
      </c>
      <c r="O548" s="16" t="str">
        <f>IF(AND(G548&lt;&gt;0,J548=0),"STORE COUNT MISSING",IF(AND(G548=0,J548&lt;&gt;0),"STORE COUNT SHOULD BE ZERO",""))</f>
        <v/>
      </c>
      <c r="P548" s="15"/>
    </row>
    <row r="549" spans="1:16" x14ac:dyDescent="0.5">
      <c r="C549" s="21">
        <v>3287</v>
      </c>
      <c r="D549" s="7" t="s">
        <v>16</v>
      </c>
      <c r="G549" s="178"/>
      <c r="I549" s="42"/>
      <c r="J549" s="184">
        <f t="shared" si="110"/>
        <v>0</v>
      </c>
      <c r="O549" s="16" t="str">
        <f>IF(AND(G549&lt;&gt;0,J549=0),"STORE COUNT MISSING",IF(AND(G549=0,J549&lt;&gt;0),"STORE COUNT SHOULD BE ZERO",""))</f>
        <v/>
      </c>
      <c r="P549" s="15"/>
    </row>
    <row r="550" spans="1:16" x14ac:dyDescent="0.5">
      <c r="C550" s="21">
        <v>3288</v>
      </c>
      <c r="D550" s="7" t="s">
        <v>17</v>
      </c>
      <c r="G550" s="178"/>
      <c r="I550" s="42"/>
      <c r="J550" s="184">
        <f t="shared" si="110"/>
        <v>0</v>
      </c>
      <c r="O550" s="16" t="str">
        <f>IF(AND(G550&lt;&gt;0,J550=0)=TRUE,"STORE COUNT MISSING","")</f>
        <v/>
      </c>
      <c r="P550" s="15"/>
    </row>
    <row r="551" spans="1:16" x14ac:dyDescent="0.5">
      <c r="J551" s="112"/>
      <c r="O551" s="16"/>
      <c r="P551" s="15"/>
    </row>
    <row r="552" spans="1:16" x14ac:dyDescent="0.5">
      <c r="A552" s="2" t="s">
        <v>18</v>
      </c>
      <c r="G552" s="79" t="s">
        <v>145</v>
      </c>
      <c r="J552" s="112"/>
      <c r="O552" s="16"/>
      <c r="P552" s="15"/>
    </row>
    <row r="553" spans="1:16" x14ac:dyDescent="0.5">
      <c r="C553" s="121">
        <v>3290</v>
      </c>
      <c r="D553" s="122" t="s">
        <v>79</v>
      </c>
      <c r="G553" s="178"/>
      <c r="I553" s="92"/>
      <c r="J553" s="184">
        <f>IF(G553&lt;&gt;0,$J$48,0)</f>
        <v>0</v>
      </c>
      <c r="O553" s="16" t="str">
        <f>IF(AND(G553&lt;&gt;0,J553=0),"STORE COUNT MISSING",IF(AND(G553=0,J553&lt;&gt;0),"STORE COUNT SHOULD BE ZERO",""))</f>
        <v/>
      </c>
      <c r="P553" s="15"/>
    </row>
    <row r="554" spans="1:16" x14ac:dyDescent="0.5">
      <c r="C554" s="121">
        <v>3300</v>
      </c>
      <c r="D554" s="122" t="s">
        <v>80</v>
      </c>
      <c r="G554" s="178"/>
      <c r="I554" s="92"/>
      <c r="J554" s="184">
        <f>IF(G554&lt;&gt;0,$J$48,0)</f>
        <v>0</v>
      </c>
      <c r="O554" s="16" t="str">
        <f>IF(AND(G554&lt;&gt;0,J554=0),"STORE COUNT MISSING",IF(AND(G554=0,J554&lt;&gt;0),"STORE COUNT SHOULD BE ZERO",""))</f>
        <v/>
      </c>
      <c r="P554" s="15"/>
    </row>
    <row r="555" spans="1:16" x14ac:dyDescent="0.5">
      <c r="C555" s="121">
        <v>3310</v>
      </c>
      <c r="D555" s="122" t="s">
        <v>81</v>
      </c>
      <c r="G555" s="178"/>
      <c r="I555" s="92"/>
      <c r="J555" s="184">
        <f>IF(G555&lt;&gt;0,$G$3,0)</f>
        <v>0</v>
      </c>
      <c r="O555" s="16" t="str">
        <f>IF(AND(G555&lt;&gt;0,J555=0),"STORE COUNT MISSING",IF(AND(G555=0,J555&lt;&gt;0),"STORE COUNT SHOULD BE ZERO",""))</f>
        <v/>
      </c>
      <c r="P555" s="15"/>
    </row>
    <row r="556" spans="1:16" x14ac:dyDescent="0.5">
      <c r="C556" s="121">
        <v>3320</v>
      </c>
      <c r="D556" s="122" t="s">
        <v>82</v>
      </c>
      <c r="G556" s="178"/>
      <c r="I556" s="92"/>
      <c r="J556" s="184">
        <f>IF(G556&lt;&gt;0,$G$3,0)</f>
        <v>0</v>
      </c>
      <c r="O556" s="16" t="str">
        <f>IF(AND(G556&lt;&gt;0,J556=0),"STORE COUNT MISSING",IF(AND(G556=0,J556&lt;&gt;0),"STORE COUNT SHOULD BE ZERO",""))</f>
        <v/>
      </c>
      <c r="P556" s="15"/>
    </row>
    <row r="557" spans="1:16" x14ac:dyDescent="0.5">
      <c r="C557" s="118">
        <v>3325</v>
      </c>
      <c r="D557" s="119" t="s">
        <v>617</v>
      </c>
      <c r="G557" s="178"/>
      <c r="I557" s="92"/>
      <c r="J557" s="184">
        <f>IF(G557&lt;&gt;0,$G$3,0)</f>
        <v>0</v>
      </c>
      <c r="O557" s="16"/>
      <c r="P557" s="15"/>
    </row>
    <row r="558" spans="1:16" x14ac:dyDescent="0.5">
      <c r="B558" s="21">
        <v>3330</v>
      </c>
      <c r="C558" s="1" t="s">
        <v>606</v>
      </c>
      <c r="I558" s="93">
        <f>SUM(G553:G557)</f>
        <v>0</v>
      </c>
      <c r="J558" s="106">
        <f>IF(I558&lt;&gt;0,$G$3,0)</f>
        <v>0</v>
      </c>
      <c r="O558" s="16" t="str">
        <f>IF(AND(I558&lt;&gt;0,J558=0),"STORE COUNT MISSING",IF(AND(I558=0,J558&lt;&gt;0),"STORE COUNT SHOULD BE ZERO",""))</f>
        <v/>
      </c>
      <c r="P558" s="15"/>
    </row>
    <row r="559" spans="1:16" x14ac:dyDescent="0.5">
      <c r="J559" s="107"/>
      <c r="O559" s="16"/>
      <c r="P559" s="15"/>
    </row>
    <row r="560" spans="1:16" x14ac:dyDescent="0.5">
      <c r="A560" s="2" t="s">
        <v>19</v>
      </c>
      <c r="G560" s="79" t="s">
        <v>145</v>
      </c>
      <c r="J560" s="107"/>
      <c r="O560" s="16"/>
      <c r="P560" s="15"/>
    </row>
    <row r="561" spans="1:16" x14ac:dyDescent="0.5">
      <c r="A561" s="2"/>
      <c r="C561" s="121">
        <v>3804</v>
      </c>
      <c r="D561" s="122" t="s">
        <v>211</v>
      </c>
      <c r="G561" s="178"/>
      <c r="I561" s="92"/>
      <c r="J561" s="184">
        <f>IF(G561&lt;&gt;0,$G$3,0)</f>
        <v>0</v>
      </c>
      <c r="O561" s="16" t="str">
        <f>IF(AND(G561&lt;&gt;0,J561=0),"STORE COUNT MISSING",IF(AND(G561=0,J561&lt;&gt;0),"STORE COUNT SHOULD BE ZERO",""))</f>
        <v/>
      </c>
      <c r="P561" s="15"/>
    </row>
    <row r="562" spans="1:16" x14ac:dyDescent="0.5">
      <c r="A562" s="2"/>
      <c r="C562" s="121">
        <v>3805</v>
      </c>
      <c r="D562" s="122" t="s">
        <v>212</v>
      </c>
      <c r="G562" s="178"/>
      <c r="I562" s="92"/>
      <c r="J562" s="184">
        <f>IF(G562&lt;&gt;0,$G$3,0)</f>
        <v>0</v>
      </c>
      <c r="O562" s="16" t="str">
        <f>IF(AND(G562&lt;&gt;0,J562=0),"STORE COUNT MISSING",IF(AND(G562=0,J562&lt;&gt;0),"STORE COUNT SHOULD BE ZERO",""))</f>
        <v/>
      </c>
      <c r="P562" s="15"/>
    </row>
    <row r="563" spans="1:16" x14ac:dyDescent="0.5">
      <c r="A563" s="2"/>
      <c r="C563" s="121">
        <v>3806</v>
      </c>
      <c r="D563" s="122" t="s">
        <v>607</v>
      </c>
      <c r="G563" s="178"/>
      <c r="I563" s="92"/>
      <c r="J563" s="184">
        <f>IF(G563&lt;&gt;0,$G$3,0)</f>
        <v>0</v>
      </c>
      <c r="O563" s="16" t="str">
        <f>IF(AND(G563&lt;&gt;0,J563=0),"STORE COUNT MISSING",IF(AND(G563=0,J563&lt;&gt;0),"STORE COUNT SHOULD BE ZERO",""))</f>
        <v/>
      </c>
      <c r="P563" s="15"/>
    </row>
    <row r="564" spans="1:16" x14ac:dyDescent="0.5">
      <c r="A564" s="2"/>
      <c r="C564" s="118">
        <v>3807</v>
      </c>
      <c r="D564" s="120" t="s">
        <v>213</v>
      </c>
      <c r="E564" s="119"/>
      <c r="G564" s="178"/>
      <c r="I564" s="92"/>
      <c r="J564" s="184">
        <f>IF(G564&lt;&gt;0,$G$3,0)</f>
        <v>0</v>
      </c>
      <c r="O564" s="16" t="str">
        <f>IF(AND(G564&lt;&gt;0,J564=0),"STORE COUNT MISSING",IF(AND(G564=0,J564&lt;&gt;0),"STORE COUNT SHOULD BE ZERO",""))</f>
        <v/>
      </c>
      <c r="P564" s="15"/>
    </row>
    <row r="565" spans="1:16" x14ac:dyDescent="0.5">
      <c r="B565" s="35">
        <v>3334</v>
      </c>
      <c r="C565" s="27" t="s">
        <v>608</v>
      </c>
      <c r="G565" s="37"/>
      <c r="I565" s="93">
        <f>SUM(G561:G564)</f>
        <v>0</v>
      </c>
      <c r="J565" s="106">
        <f>IF(I565&lt;&gt;0,$G$3,0)</f>
        <v>0</v>
      </c>
      <c r="O565" s="16" t="str">
        <f>IF(AND(I565&lt;&gt;0,J565=0),"STORE COUNT MISSING",IF(AND(I565=0,J565&lt;&gt;0),"STORE COUNT SHOULD BE ZERO",""))</f>
        <v/>
      </c>
      <c r="P565" s="15"/>
    </row>
    <row r="566" spans="1:16" x14ac:dyDescent="0.5">
      <c r="B566" s="21">
        <v>3331</v>
      </c>
      <c r="C566" s="7" t="s">
        <v>20</v>
      </c>
      <c r="G566" s="178"/>
      <c r="I566" s="92"/>
      <c r="J566" s="184">
        <f>IF(I566&lt;&gt;0,$G$3,0)</f>
        <v>0</v>
      </c>
      <c r="O566" s="16" t="str">
        <f>IF(AND(G566&lt;&gt;0,J566=0),"STORE COUNT MISSING",IF(AND(G566=0,J566&lt;&gt;0),"STORE COUNT SHOULD BE ZERO",""))</f>
        <v/>
      </c>
      <c r="P566" s="15"/>
    </row>
    <row r="567" spans="1:16" x14ac:dyDescent="0.5">
      <c r="B567" s="21">
        <v>3332</v>
      </c>
      <c r="C567" s="7" t="s">
        <v>21</v>
      </c>
      <c r="G567" s="178"/>
      <c r="I567" s="92"/>
      <c r="J567" s="184">
        <f>IF(I567&lt;&gt;0,$G$3,0)</f>
        <v>0</v>
      </c>
      <c r="O567" s="16" t="str">
        <f>IF(AND(G567&lt;&gt;0,J567=0),"STORE COUNT MISSING",IF(AND(G567=0,J567&lt;&gt;0),"STORE COUNT SHOULD BE ZERO",""))</f>
        <v/>
      </c>
      <c r="P567" s="15"/>
    </row>
    <row r="568" spans="1:16" x14ac:dyDescent="0.5">
      <c r="B568" s="21">
        <v>3333</v>
      </c>
      <c r="C568" s="7" t="s">
        <v>22</v>
      </c>
      <c r="G568" s="178"/>
      <c r="I568" s="92"/>
      <c r="J568" s="184">
        <f>IF(I568&lt;&gt;0,$G$3,0)</f>
        <v>0</v>
      </c>
      <c r="O568" s="16" t="str">
        <f>IF(AND(G568&lt;&gt;0,J568=0),"STORE COUNT MISSING",IF(AND(G568=0,J568&lt;&gt;0),"STORE COUNT SHOULD BE ZERO",""))</f>
        <v/>
      </c>
      <c r="P568" s="15"/>
    </row>
    <row r="569" spans="1:16" ht="6" customHeight="1" x14ac:dyDescent="0.5">
      <c r="J569" s="107"/>
      <c r="O569" s="16"/>
      <c r="P569" s="15"/>
    </row>
    <row r="570" spans="1:16" x14ac:dyDescent="0.5">
      <c r="A570" s="2" t="s">
        <v>23</v>
      </c>
      <c r="J570" s="107"/>
      <c r="O570" s="16"/>
      <c r="P570" s="15"/>
    </row>
    <row r="571" spans="1:16" x14ac:dyDescent="0.5">
      <c r="B571" s="21">
        <v>3340</v>
      </c>
      <c r="C571" s="3" t="s">
        <v>24</v>
      </c>
      <c r="I571" s="178"/>
      <c r="J571" s="186">
        <f t="shared" ref="J571:J578" si="111">IF(I571&lt;&gt;0,$G$3,0)</f>
        <v>0</v>
      </c>
      <c r="O571" s="16" t="str">
        <f t="shared" ref="O571:O578" si="112">IF(AND(I571&lt;&gt;0,J571=0),"STORE COUNT MISSING",IF(AND(I571=0,J571&lt;&gt;0),"STORE COUNT SHOULD BE ZERO",""))</f>
        <v/>
      </c>
      <c r="P571" s="15"/>
    </row>
    <row r="572" spans="1:16" x14ac:dyDescent="0.5">
      <c r="B572" s="21">
        <v>3350</v>
      </c>
      <c r="C572" s="3" t="s">
        <v>205</v>
      </c>
      <c r="I572" s="178"/>
      <c r="J572" s="186">
        <f t="shared" si="111"/>
        <v>0</v>
      </c>
      <c r="O572" s="16" t="str">
        <f t="shared" si="112"/>
        <v/>
      </c>
      <c r="P572" s="15"/>
    </row>
    <row r="573" spans="1:16" x14ac:dyDescent="0.5">
      <c r="B573" s="21">
        <v>3360</v>
      </c>
      <c r="C573" s="7" t="s">
        <v>25</v>
      </c>
      <c r="I573" s="178"/>
      <c r="J573" s="186">
        <f t="shared" si="111"/>
        <v>0</v>
      </c>
      <c r="O573" s="16" t="str">
        <f t="shared" si="112"/>
        <v/>
      </c>
      <c r="P573" s="15"/>
    </row>
    <row r="574" spans="1:16" x14ac:dyDescent="0.5">
      <c r="B574" s="21">
        <v>3370</v>
      </c>
      <c r="C574" s="7" t="s">
        <v>206</v>
      </c>
      <c r="I574" s="178"/>
      <c r="J574" s="186">
        <f t="shared" si="111"/>
        <v>0</v>
      </c>
      <c r="O574" s="16" t="str">
        <f t="shared" si="112"/>
        <v/>
      </c>
      <c r="P574" s="15"/>
    </row>
    <row r="575" spans="1:16" ht="6" customHeight="1" x14ac:dyDescent="0.5">
      <c r="I575" s="37"/>
      <c r="J575" s="113">
        <f t="shared" si="111"/>
        <v>0</v>
      </c>
      <c r="O575" s="16" t="str">
        <f t="shared" si="112"/>
        <v/>
      </c>
      <c r="P575" s="15"/>
    </row>
    <row r="576" spans="1:16" x14ac:dyDescent="0.5">
      <c r="B576" s="21">
        <v>3600</v>
      </c>
      <c r="C576" s="7" t="s">
        <v>208</v>
      </c>
      <c r="I576" s="178"/>
      <c r="J576" s="186">
        <f t="shared" si="111"/>
        <v>0</v>
      </c>
      <c r="O576" s="16" t="str">
        <f t="shared" si="112"/>
        <v/>
      </c>
      <c r="P576" s="15"/>
    </row>
    <row r="577" spans="1:81" x14ac:dyDescent="0.5">
      <c r="B577" s="21">
        <v>3610</v>
      </c>
      <c r="C577" s="7" t="s">
        <v>209</v>
      </c>
      <c r="I577" s="178"/>
      <c r="J577" s="186">
        <f t="shared" si="111"/>
        <v>0</v>
      </c>
      <c r="O577" s="16" t="str">
        <f t="shared" si="112"/>
        <v/>
      </c>
      <c r="P577" s="15"/>
    </row>
    <row r="578" spans="1:81" x14ac:dyDescent="0.5">
      <c r="B578" s="189">
        <v>3620</v>
      </c>
      <c r="C578" s="190" t="s">
        <v>609</v>
      </c>
      <c r="D578" s="190"/>
      <c r="E578" s="190"/>
      <c r="I578" s="178"/>
      <c r="J578" s="186">
        <f t="shared" si="111"/>
        <v>0</v>
      </c>
      <c r="O578" s="16" t="str">
        <f t="shared" si="112"/>
        <v/>
      </c>
      <c r="P578" s="15"/>
    </row>
    <row r="579" spans="1:81" s="3" customFormat="1" x14ac:dyDescent="0.5">
      <c r="B579" s="8"/>
      <c r="C579" s="8"/>
      <c r="D579" s="8"/>
      <c r="E579" s="2"/>
      <c r="K579" s="6"/>
      <c r="L579" s="6"/>
      <c r="N579" s="7"/>
      <c r="O579" s="16"/>
      <c r="P579" s="43"/>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c r="BE579" s="7"/>
      <c r="BF579" s="7"/>
      <c r="BG579" s="7"/>
      <c r="BH579" s="7"/>
      <c r="BI579" s="7"/>
      <c r="BJ579" s="7"/>
      <c r="BK579" s="7"/>
      <c r="BL579" s="7"/>
      <c r="BM579" s="7"/>
      <c r="BN579" s="7"/>
      <c r="BO579" s="7"/>
      <c r="BP579" s="7"/>
      <c r="BQ579" s="7"/>
      <c r="BR579" s="7"/>
      <c r="BS579" s="7"/>
      <c r="BT579" s="7"/>
      <c r="BU579" s="7"/>
      <c r="BV579" s="7"/>
      <c r="BW579" s="7"/>
      <c r="BX579" s="7"/>
      <c r="BY579" s="7"/>
      <c r="BZ579" s="7"/>
      <c r="CA579" s="7"/>
      <c r="CB579" s="7"/>
      <c r="CC579" s="7"/>
    </row>
    <row r="580" spans="1:81" s="3" customFormat="1" ht="12" customHeight="1" x14ac:dyDescent="0.5">
      <c r="B580" s="8"/>
      <c r="C580" s="8"/>
      <c r="D580" s="8"/>
      <c r="E580" s="2"/>
      <c r="G580" s="6" t="s">
        <v>183</v>
      </c>
      <c r="H580" s="4"/>
      <c r="I580" s="6" t="s">
        <v>183</v>
      </c>
      <c r="J580" s="6">
        <v>6</v>
      </c>
      <c r="K580" s="89"/>
      <c r="L580" s="89"/>
      <c r="N580" s="7"/>
      <c r="O580" s="16"/>
      <c r="P580" s="43"/>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row>
    <row r="581" spans="1:81" s="3" customFormat="1" ht="13.5" customHeight="1" x14ac:dyDescent="0.5">
      <c r="A581" s="4"/>
      <c r="B581" s="4"/>
      <c r="C581" s="4"/>
      <c r="D581" s="8"/>
      <c r="E581" s="2"/>
      <c r="F581" s="8"/>
      <c r="G581" s="8"/>
      <c r="H581" s="8"/>
      <c r="I581" s="8"/>
      <c r="J581" s="20" t="s">
        <v>101</v>
      </c>
      <c r="K581" s="89"/>
      <c r="L581" s="89"/>
      <c r="N581" s="7"/>
      <c r="O581" s="90"/>
      <c r="P581" s="43"/>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c r="BE581" s="7"/>
      <c r="BF581" s="7"/>
      <c r="BG581" s="7"/>
      <c r="BH581" s="7"/>
      <c r="BI581" s="7"/>
      <c r="BJ581" s="7"/>
      <c r="BK581" s="7"/>
      <c r="BL581" s="7"/>
      <c r="BM581" s="7"/>
      <c r="BN581" s="7"/>
      <c r="BO581" s="7"/>
      <c r="BP581" s="7"/>
      <c r="BQ581" s="7"/>
      <c r="BR581" s="7"/>
      <c r="BS581" s="7"/>
      <c r="BT581" s="7"/>
      <c r="BU581" s="7"/>
      <c r="BV581" s="7"/>
      <c r="BW581" s="7"/>
      <c r="BX581" s="7"/>
      <c r="BY581" s="7"/>
      <c r="BZ581" s="7"/>
      <c r="CA581" s="7"/>
      <c r="CB581" s="7"/>
      <c r="CC581" s="7"/>
    </row>
    <row r="582" spans="1:81" x14ac:dyDescent="0.5">
      <c r="A582" s="5"/>
      <c r="B582" s="5"/>
      <c r="C582" s="5"/>
      <c r="G582" s="8"/>
      <c r="H582" s="8"/>
      <c r="I582" s="8" t="s">
        <v>142</v>
      </c>
      <c r="J582" s="20" t="s">
        <v>265</v>
      </c>
      <c r="K582" s="91"/>
      <c r="L582" s="91"/>
      <c r="O582" s="90" t="s">
        <v>169</v>
      </c>
      <c r="P582" s="43"/>
    </row>
    <row r="583" spans="1:81" x14ac:dyDescent="0.5">
      <c r="I583" s="9" t="s">
        <v>143</v>
      </c>
      <c r="J583" s="24" t="s">
        <v>110</v>
      </c>
      <c r="O583" s="16"/>
      <c r="P583" s="15"/>
    </row>
    <row r="584" spans="1:81" x14ac:dyDescent="0.5">
      <c r="A584" s="1" t="s">
        <v>620</v>
      </c>
      <c r="B584" s="35"/>
      <c r="I584" s="37"/>
      <c r="J584" s="39"/>
      <c r="O584" s="16"/>
      <c r="P584" s="15"/>
    </row>
    <row r="585" spans="1:81" x14ac:dyDescent="0.5">
      <c r="B585" s="21">
        <v>3630</v>
      </c>
      <c r="C585" s="7" t="s">
        <v>26</v>
      </c>
      <c r="I585" s="178"/>
      <c r="J585" s="186">
        <f>IF(I585&lt;&gt;0,$G$3,0)</f>
        <v>0</v>
      </c>
      <c r="O585" s="16" t="str">
        <f>IF(AND(I585&lt;&gt;0,J585=0),"STORE COUNT MISSING",IF(AND(I585=0,J585&lt;&gt;0),"STORE COUNT SHOULD BE ZERO",""))</f>
        <v/>
      </c>
      <c r="P585" s="15"/>
    </row>
    <row r="586" spans="1:81" x14ac:dyDescent="0.5">
      <c r="B586" s="21">
        <v>3640</v>
      </c>
      <c r="C586" s="7" t="s">
        <v>27</v>
      </c>
      <c r="I586" s="178"/>
      <c r="J586" s="186">
        <f>IF(I586&lt;&gt;0,$K$73,0)</f>
        <v>0</v>
      </c>
      <c r="O586" s="16" t="str">
        <f>IF(AND(I586&lt;&gt;0,J586=0),"STORE COUNT MISSING",IF(AND(I586=0,J586&lt;&gt;0),"STORE COUNT SHOULD BE ZERO",""))</f>
        <v/>
      </c>
      <c r="P586" s="15"/>
    </row>
    <row r="587" spans="1:81" x14ac:dyDescent="0.5">
      <c r="B587" s="21">
        <v>3650</v>
      </c>
      <c r="C587" s="7" t="s">
        <v>28</v>
      </c>
      <c r="I587" s="178"/>
      <c r="J587" s="186">
        <f>IF(I587&lt;&gt;0,$J$475,0)</f>
        <v>0</v>
      </c>
      <c r="O587" s="16" t="str">
        <f>IF(AND(I587&lt;&gt;0,J587=0),"STORE COUNT MISSING",IF(AND(I587=0,J587&lt;&gt;0),"STORE COUNT SHOULD BE ZERO",""))</f>
        <v/>
      </c>
      <c r="P587" s="15"/>
    </row>
    <row r="588" spans="1:81" ht="6" customHeight="1" x14ac:dyDescent="0.5">
      <c r="B588" s="67"/>
      <c r="C588" s="3"/>
      <c r="I588" s="37"/>
      <c r="J588" s="113"/>
      <c r="O588" s="16"/>
      <c r="P588" s="15"/>
    </row>
    <row r="589" spans="1:81" x14ac:dyDescent="0.5">
      <c r="B589" s="21">
        <v>3730</v>
      </c>
      <c r="C589" s="3" t="s">
        <v>29</v>
      </c>
      <c r="I589" s="178"/>
      <c r="J589" s="186">
        <f>IF(I589&lt;&gt;0,$J$48,0)</f>
        <v>0</v>
      </c>
      <c r="O589" s="16" t="str">
        <f>IF(AND(I589&lt;&gt;0,J589=0),"STORE COUNT MISSING",IF(AND(I589=0,J589&lt;&gt;0),"STORE COUNT SHOULD BE ZERO",""))</f>
        <v/>
      </c>
      <c r="P589" s="15"/>
    </row>
    <row r="590" spans="1:81" ht="6" customHeight="1" x14ac:dyDescent="0.5">
      <c r="I590" s="37"/>
      <c r="J590" s="113"/>
      <c r="O590" s="16"/>
      <c r="P590" s="15"/>
    </row>
    <row r="591" spans="1:81" x14ac:dyDescent="0.5">
      <c r="A591" s="1" t="s">
        <v>30</v>
      </c>
      <c r="I591" s="37"/>
      <c r="J591" s="113"/>
      <c r="O591" s="16"/>
      <c r="P591" s="15"/>
    </row>
    <row r="592" spans="1:81" x14ac:dyDescent="0.5">
      <c r="A592" s="1"/>
      <c r="B592" s="21">
        <v>3740</v>
      </c>
      <c r="C592" s="7" t="s">
        <v>621</v>
      </c>
      <c r="I592" s="178"/>
      <c r="J592" s="186">
        <f>IF(I592&lt;&gt;0,$K$73,0)</f>
        <v>0</v>
      </c>
      <c r="O592" s="16"/>
      <c r="P592" s="15"/>
    </row>
    <row r="593" spans="1:81" ht="13.2" thickBot="1" x14ac:dyDescent="0.55000000000000004">
      <c r="B593" s="21">
        <v>3750</v>
      </c>
      <c r="C593" s="7" t="s">
        <v>31</v>
      </c>
      <c r="I593" s="178"/>
      <c r="J593" s="186">
        <f>IF(I593&lt;&gt;0,$K$73,0)</f>
        <v>0</v>
      </c>
      <c r="K593" s="78"/>
      <c r="L593" s="78"/>
      <c r="O593" s="16" t="str">
        <f>IF(AND(I593&lt;&gt;0,J593=0),"STORE COUNT MISSING",IF(AND(I593=0,J593&lt;&gt;0),"STORE COUNT SHOULD BE ZERO",""))</f>
        <v/>
      </c>
      <c r="P593" s="15"/>
    </row>
    <row r="594" spans="1:81" s="3" customFormat="1" ht="13.5" thickTop="1" thickBot="1" x14ac:dyDescent="0.55000000000000004">
      <c r="A594" s="87"/>
      <c r="B594" s="73"/>
      <c r="C594" s="73"/>
      <c r="D594" s="95"/>
      <c r="E594" s="95"/>
      <c r="F594" s="99" t="s">
        <v>83</v>
      </c>
      <c r="G594" s="73"/>
      <c r="H594" s="73"/>
      <c r="I594" s="103"/>
      <c r="J594" s="103"/>
      <c r="K594" s="103"/>
      <c r="L594" s="103"/>
      <c r="M594" s="103"/>
      <c r="N594" s="103"/>
      <c r="O594" s="74"/>
      <c r="P594" s="43"/>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c r="BE594" s="7"/>
      <c r="BF594" s="7"/>
      <c r="BG594" s="7"/>
      <c r="BH594" s="7"/>
      <c r="BI594" s="7"/>
      <c r="BJ594" s="7"/>
      <c r="BK594" s="7"/>
      <c r="BL594" s="7"/>
      <c r="BM594" s="7"/>
      <c r="BN594" s="7"/>
      <c r="BO594" s="7"/>
      <c r="BP594" s="7"/>
      <c r="BQ594" s="7"/>
      <c r="BR594" s="7"/>
      <c r="BS594" s="7"/>
      <c r="BT594" s="7"/>
      <c r="BU594" s="7"/>
      <c r="BV594" s="7"/>
      <c r="BW594" s="7"/>
      <c r="BX594" s="7"/>
      <c r="BY594" s="7"/>
      <c r="BZ594" s="7"/>
      <c r="CA594" s="7"/>
      <c r="CB594" s="7"/>
      <c r="CC594" s="7"/>
    </row>
    <row r="595" spans="1:81" ht="13.2" thickTop="1" x14ac:dyDescent="0.5">
      <c r="G595" s="6" t="s">
        <v>183</v>
      </c>
      <c r="H595" s="6"/>
      <c r="I595" s="6" t="s">
        <v>183</v>
      </c>
      <c r="J595" s="6">
        <v>6</v>
      </c>
      <c r="K595" s="6"/>
      <c r="L595" s="6"/>
      <c r="O595" s="16"/>
      <c r="P595" s="43"/>
    </row>
    <row r="596" spans="1:81" x14ac:dyDescent="0.5">
      <c r="J596" s="8" t="s">
        <v>101</v>
      </c>
      <c r="K596" s="8"/>
      <c r="L596" s="8"/>
      <c r="O596" s="16"/>
      <c r="P596" s="43"/>
    </row>
    <row r="597" spans="1:81" x14ac:dyDescent="0.5">
      <c r="B597" s="1"/>
      <c r="G597" s="79"/>
      <c r="I597" s="79"/>
      <c r="J597" s="8" t="s">
        <v>265</v>
      </c>
      <c r="K597" s="8"/>
      <c r="L597" s="8"/>
      <c r="O597" s="90"/>
      <c r="P597" s="43"/>
    </row>
    <row r="598" spans="1:81" x14ac:dyDescent="0.5">
      <c r="B598" s="1" t="s">
        <v>84</v>
      </c>
      <c r="G598" s="79" t="s">
        <v>149</v>
      </c>
      <c r="I598" s="79" t="s">
        <v>149</v>
      </c>
      <c r="J598" s="9" t="s">
        <v>110</v>
      </c>
      <c r="K598" s="9"/>
      <c r="L598" s="9"/>
      <c r="O598" s="90" t="s">
        <v>169</v>
      </c>
      <c r="P598" s="43"/>
    </row>
    <row r="599" spans="1:81" x14ac:dyDescent="0.5">
      <c r="B599" s="1"/>
      <c r="C599" s="21">
        <v>3375</v>
      </c>
      <c r="D599" s="7" t="s">
        <v>610</v>
      </c>
      <c r="G599" s="178"/>
      <c r="I599" s="92"/>
      <c r="J599" s="184">
        <f>IF(G599&lt;&gt;0,$K$63,0)</f>
        <v>0</v>
      </c>
      <c r="K599" s="78"/>
      <c r="L599" s="78"/>
      <c r="O599" s="16" t="str">
        <f>IF(AND(G599&lt;&gt;0,J599=0),"STORE COUNT MISSING",IF(AND(G599=0,J599&lt;&gt;0),"STORE COUNT SHOULD BE ZERO",""))</f>
        <v/>
      </c>
      <c r="P599" s="15"/>
    </row>
    <row r="600" spans="1:81" x14ac:dyDescent="0.5">
      <c r="B600" s="1"/>
      <c r="C600" s="21">
        <v>3376</v>
      </c>
      <c r="D600" s="7" t="s">
        <v>32</v>
      </c>
      <c r="G600" s="178"/>
      <c r="I600" s="92"/>
      <c r="J600" s="184">
        <f>IF(G600&lt;&gt;0,$G$3,0)</f>
        <v>0</v>
      </c>
      <c r="K600" s="78"/>
      <c r="L600" s="78"/>
      <c r="O600" s="16" t="str">
        <f>IF(AND(G600&lt;&gt;0,J600=0),"STORE COUNT MISSING",IF(AND(G600=0,J600&lt;&gt;0),"STORE COUNT SHOULD BE ZERO",""))</f>
        <v/>
      </c>
      <c r="P600" s="15"/>
    </row>
    <row r="601" spans="1:81" x14ac:dyDescent="0.5">
      <c r="B601" s="1"/>
      <c r="C601" s="21">
        <v>3377</v>
      </c>
      <c r="D601" s="7" t="s">
        <v>33</v>
      </c>
      <c r="G601" s="178"/>
      <c r="I601" s="92"/>
      <c r="J601" s="184">
        <f>IF(G601&lt;&gt;0,$G$3,0)</f>
        <v>0</v>
      </c>
      <c r="K601" s="78"/>
      <c r="L601" s="78"/>
      <c r="O601" s="16" t="str">
        <f>IF(AND(G601&lt;&gt;0,J601=0),"STORE COUNT MISSING",IF(AND(G601=0,J601&lt;&gt;0),"STORE COUNT SHOULD BE ZERO",""))</f>
        <v/>
      </c>
      <c r="P601" s="15"/>
    </row>
    <row r="602" spans="1:81" x14ac:dyDescent="0.5">
      <c r="B602" s="21">
        <v>3380</v>
      </c>
      <c r="C602" s="7" t="s">
        <v>34</v>
      </c>
      <c r="I602" s="46">
        <f>SUM(G599:G601)</f>
        <v>0</v>
      </c>
      <c r="J602" s="47">
        <f>IF(I602&lt;&gt;0,MAX(J599:J601),0)</f>
        <v>0</v>
      </c>
      <c r="O602" s="16" t="str">
        <f>IF(AND(I602&lt;&gt;0,J602=0),"STORE COUNT MISSING",IF(AND(I602=0,J602&lt;&gt;0),"STORE COUNT SHOULD BE ZERO",""))</f>
        <v/>
      </c>
      <c r="P602" s="15"/>
    </row>
    <row r="603" spans="1:81" x14ac:dyDescent="0.5">
      <c r="B603" s="21">
        <v>3390</v>
      </c>
      <c r="C603" s="7" t="s">
        <v>35</v>
      </c>
      <c r="I603" s="178"/>
      <c r="J603" s="184">
        <f>IF(I603&lt;&gt;0,$K$401,0)</f>
        <v>0</v>
      </c>
      <c r="O603" s="16" t="str">
        <f>IF(AND(I603&lt;&gt;0,J603=0),"STORE COUNT MISSING",IF(AND(I603=0,J603&lt;&gt;0),"STORE COUNT SHOULD BE ZERO",""))</f>
        <v/>
      </c>
      <c r="P603" s="15"/>
    </row>
    <row r="604" spans="1:81" x14ac:dyDescent="0.5">
      <c r="B604" s="21">
        <v>3400</v>
      </c>
      <c r="C604" s="7" t="s">
        <v>36</v>
      </c>
      <c r="I604" s="178"/>
      <c r="J604" s="184">
        <f>IF(I604&lt;&gt;0,$J$48,0)</f>
        <v>0</v>
      </c>
      <c r="O604" s="16" t="str">
        <f>IF(AND(I604&lt;&gt;0,J604=0),"STORE COUNT MISSING",IF(AND(I604=0,J604&lt;&gt;0),"STORE COUNT SHOULD BE ZERO",""))</f>
        <v/>
      </c>
      <c r="P604" s="15"/>
    </row>
    <row r="605" spans="1:81" x14ac:dyDescent="0.5">
      <c r="B605" s="21">
        <v>3410</v>
      </c>
      <c r="C605" s="7" t="s">
        <v>85</v>
      </c>
      <c r="I605" s="178"/>
      <c r="J605" s="184">
        <f t="shared" ref="J605" si="113">IF(I605&lt;&gt;0,$G$3,0)</f>
        <v>0</v>
      </c>
      <c r="O605" s="16" t="str">
        <f>IF(AND(I605&lt;&gt;0,J605=0),"STORE COUNT MISSING",IF(AND(I605=0,J605&lt;&gt;0),"STORE COUNT SHOULD BE ZERO",""))</f>
        <v/>
      </c>
      <c r="P605" s="15"/>
    </row>
    <row r="606" spans="1:81" x14ac:dyDescent="0.5">
      <c r="C606" s="21">
        <v>3412</v>
      </c>
      <c r="D606" s="3" t="s">
        <v>37</v>
      </c>
      <c r="G606" s="178"/>
      <c r="I606" s="42"/>
      <c r="J606" s="184">
        <f>IF(G606&lt;&gt;0,$G$3,0)</f>
        <v>0</v>
      </c>
      <c r="O606" s="16" t="str">
        <f>IF(AND(G606&lt;&gt;0,J606=0),"STORE COUNT MISSING",IF(AND(G606=0,J606&lt;&gt;0),"STORE COUNT SHOULD BE ZERO",""))</f>
        <v/>
      </c>
      <c r="P606" s="15"/>
    </row>
    <row r="607" spans="1:81" x14ac:dyDescent="0.5">
      <c r="C607" s="21">
        <v>3413</v>
      </c>
      <c r="D607" s="3" t="s">
        <v>38</v>
      </c>
      <c r="G607" s="178"/>
      <c r="I607" s="42"/>
      <c r="J607" s="184">
        <f>IF(G607&lt;&gt;0,$G$3,0)</f>
        <v>0</v>
      </c>
      <c r="O607" s="16" t="str">
        <f>IF(AND(G607&lt;&gt;0,J607=0),"STORE COUNT MISSING",IF(AND(G607=0,J607&lt;&gt;0),"STORE COUNT SHOULD BE ZERO",""))</f>
        <v/>
      </c>
      <c r="P607" s="15"/>
    </row>
    <row r="608" spans="1:81" x14ac:dyDescent="0.5">
      <c r="C608" s="21">
        <v>3414</v>
      </c>
      <c r="D608" s="3" t="s">
        <v>39</v>
      </c>
      <c r="G608" s="178"/>
      <c r="I608" s="42"/>
      <c r="J608" s="184">
        <f>IF(G608&lt;&gt;0,$G$3,0)</f>
        <v>0</v>
      </c>
      <c r="O608" s="16" t="str">
        <f>IF(AND(G608&lt;&gt;0,J608=0),"STORE COUNT MISSING",IF(AND(G608=0,J608&lt;&gt;0),"STORE COUNT SHOULD BE ZERO",""))</f>
        <v/>
      </c>
      <c r="P608" s="15"/>
    </row>
    <row r="609" spans="2:16" x14ac:dyDescent="0.5">
      <c r="C609" s="21">
        <v>3415</v>
      </c>
      <c r="D609" s="3" t="s">
        <v>611</v>
      </c>
      <c r="G609" s="178"/>
      <c r="I609" s="42"/>
      <c r="J609" s="184">
        <f>IF(G609&lt;&gt;0,$G$3,0)</f>
        <v>0</v>
      </c>
      <c r="O609" s="16" t="str">
        <f>IF(AND(G609&lt;&gt;0,J609=0),"STORE COUNT MISSING",IF(AND(G609=0,J609&lt;&gt;0),"STORE COUNT SHOULD BE ZERO",""))</f>
        <v/>
      </c>
      <c r="P609" s="15"/>
    </row>
    <row r="610" spans="2:16" x14ac:dyDescent="0.5">
      <c r="C610" s="21">
        <v>3416</v>
      </c>
      <c r="D610" s="3" t="s">
        <v>204</v>
      </c>
      <c r="G610" s="178"/>
      <c r="I610" s="42"/>
      <c r="J610" s="184">
        <f>IF(G610&lt;&gt;0,$G$3,0)</f>
        <v>0</v>
      </c>
      <c r="O610" s="16" t="str">
        <f>IF(AND(G610&lt;&gt;0,J610=0),"STORE COUNT MISSING",IF(AND(G610=0,J610&lt;&gt;0),"STORE COUNT SHOULD BE ZERO",""))</f>
        <v/>
      </c>
      <c r="P610" s="15"/>
    </row>
    <row r="611" spans="2:16" x14ac:dyDescent="0.5">
      <c r="B611" s="21">
        <v>3420</v>
      </c>
      <c r="C611" s="3" t="s">
        <v>612</v>
      </c>
      <c r="I611" s="31">
        <f>SUM(G606:G608)-G609+G610</f>
        <v>0</v>
      </c>
      <c r="J611" s="47">
        <f t="shared" ref="J611:J614" si="114">IF(I611&lt;&gt;0,$G$3,0)</f>
        <v>0</v>
      </c>
      <c r="O611" s="16" t="str">
        <f>IF(AND(I611&lt;&gt;0,J611=0),"STORE COUNT MISSING",IF(AND(I611=0,J611&lt;&gt;0),"STORE COUNT SHOULD BE ZERO",""))</f>
        <v/>
      </c>
      <c r="P611" s="15"/>
    </row>
    <row r="612" spans="2:16" x14ac:dyDescent="0.5">
      <c r="B612" s="21">
        <v>3425</v>
      </c>
      <c r="C612" s="3" t="s">
        <v>40</v>
      </c>
      <c r="I612" s="178"/>
      <c r="J612" s="184">
        <f t="shared" si="114"/>
        <v>0</v>
      </c>
      <c r="O612" s="16" t="str">
        <f>IF(AND(I612&lt;&gt;0,J612=0),"STORE COUNT MISSING",IF(AND(I612=0,J612&lt;&gt;0),"STORE COUNT SHOULD BE ZERO",""))</f>
        <v/>
      </c>
      <c r="P612" s="15"/>
    </row>
    <row r="613" spans="2:16" x14ac:dyDescent="0.5">
      <c r="B613" s="21">
        <v>3430</v>
      </c>
      <c r="C613" s="7" t="s">
        <v>86</v>
      </c>
      <c r="I613" s="178"/>
      <c r="J613" s="184">
        <f t="shared" si="114"/>
        <v>0</v>
      </c>
      <c r="O613" s="16" t="str">
        <f>IF(AND(I613&lt;&gt;0,J613=0),"STORE COUNT MISSING",IF(AND(I613=0,J613&lt;&gt;0),"STORE COUNT SHOULD BE ZERO",""))</f>
        <v/>
      </c>
      <c r="P613" s="15"/>
    </row>
    <row r="614" spans="2:16" x14ac:dyDescent="0.5">
      <c r="B614" s="21">
        <v>3440</v>
      </c>
      <c r="C614" s="1" t="s">
        <v>613</v>
      </c>
      <c r="I614" s="46">
        <f>SUM(I602:I605)+SUM(I611:I613)</f>
        <v>0</v>
      </c>
      <c r="J614" s="47">
        <f t="shared" si="114"/>
        <v>0</v>
      </c>
      <c r="O614" s="16" t="str">
        <f>IF(AND(I614&lt;&gt;0,J614=0),"STORE COUNT MISSING",IF(AND(I614=0,J614&lt;&gt;0),"STORE COUNT SHOULD BE ZERO",""))</f>
        <v/>
      </c>
      <c r="P614" s="15"/>
    </row>
    <row r="615" spans="2:16" x14ac:dyDescent="0.5">
      <c r="I615" s="40"/>
      <c r="J615" s="45"/>
      <c r="O615" s="16"/>
      <c r="P615" s="15"/>
    </row>
    <row r="616" spans="2:16" x14ac:dyDescent="0.5">
      <c r="B616" s="4" t="s">
        <v>87</v>
      </c>
      <c r="I616" s="40"/>
      <c r="J616" s="45"/>
      <c r="O616" s="16"/>
      <c r="P616" s="15"/>
    </row>
    <row r="617" spans="2:16" x14ac:dyDescent="0.5">
      <c r="B617" s="21">
        <v>3450</v>
      </c>
      <c r="C617" s="7" t="s">
        <v>88</v>
      </c>
      <c r="I617" s="178"/>
      <c r="J617" s="184">
        <f t="shared" ref="J617:J623" si="115">IF(I617&lt;&gt;0,$G$3,0)</f>
        <v>0</v>
      </c>
      <c r="O617" s="16" t="str">
        <f t="shared" ref="O617:O624" si="116">IF(AND(I617&lt;&gt;0,J617=0),"STORE COUNT MISSING",IF(AND(I617=0,J617&lt;&gt;0),"STORE COUNT SHOULD BE ZERO",""))</f>
        <v/>
      </c>
      <c r="P617" s="15"/>
    </row>
    <row r="618" spans="2:16" x14ac:dyDescent="0.5">
      <c r="B618" s="21">
        <v>3451</v>
      </c>
      <c r="C618" s="38" t="s">
        <v>41</v>
      </c>
      <c r="D618" s="21"/>
      <c r="I618" s="178"/>
      <c r="J618" s="184">
        <f t="shared" si="115"/>
        <v>0</v>
      </c>
      <c r="O618" s="16" t="str">
        <f t="shared" si="116"/>
        <v/>
      </c>
      <c r="P618" s="15"/>
    </row>
    <row r="619" spans="2:16" x14ac:dyDescent="0.5">
      <c r="B619" s="21">
        <v>3452</v>
      </c>
      <c r="C619" s="38" t="s">
        <v>42</v>
      </c>
      <c r="D619" s="21"/>
      <c r="I619" s="178"/>
      <c r="J619" s="184">
        <f t="shared" si="115"/>
        <v>0</v>
      </c>
      <c r="O619" s="16" t="str">
        <f t="shared" si="116"/>
        <v/>
      </c>
      <c r="P619" s="15"/>
    </row>
    <row r="620" spans="2:16" x14ac:dyDescent="0.5">
      <c r="B620" s="21">
        <v>3460</v>
      </c>
      <c r="C620" s="7" t="s">
        <v>89</v>
      </c>
      <c r="I620" s="178"/>
      <c r="J620" s="184">
        <f t="shared" si="115"/>
        <v>0</v>
      </c>
      <c r="O620" s="16" t="str">
        <f t="shared" si="116"/>
        <v/>
      </c>
      <c r="P620" s="15"/>
    </row>
    <row r="621" spans="2:16" x14ac:dyDescent="0.5">
      <c r="B621" s="21">
        <v>3470</v>
      </c>
      <c r="C621" s="7" t="s">
        <v>90</v>
      </c>
      <c r="I621" s="178"/>
      <c r="J621" s="184">
        <f t="shared" si="115"/>
        <v>0</v>
      </c>
      <c r="O621" s="16" t="str">
        <f t="shared" si="116"/>
        <v/>
      </c>
      <c r="P621" s="15"/>
    </row>
    <row r="622" spans="2:16" x14ac:dyDescent="0.5">
      <c r="B622" s="21">
        <v>3475</v>
      </c>
      <c r="C622" s="3" t="s">
        <v>43</v>
      </c>
      <c r="I622" s="178"/>
      <c r="J622" s="184">
        <f t="shared" si="115"/>
        <v>0</v>
      </c>
      <c r="O622" s="16" t="str">
        <f t="shared" si="116"/>
        <v/>
      </c>
      <c r="P622" s="15"/>
    </row>
    <row r="623" spans="2:16" x14ac:dyDescent="0.5">
      <c r="B623" s="21">
        <v>3480</v>
      </c>
      <c r="C623" s="7" t="s">
        <v>91</v>
      </c>
      <c r="I623" s="178"/>
      <c r="J623" s="184">
        <f t="shared" si="115"/>
        <v>0</v>
      </c>
      <c r="O623" s="16" t="str">
        <f t="shared" si="116"/>
        <v/>
      </c>
      <c r="P623" s="15"/>
    </row>
    <row r="624" spans="2:16" x14ac:dyDescent="0.5">
      <c r="B624" s="21">
        <v>3490</v>
      </c>
      <c r="C624" s="1" t="s">
        <v>614</v>
      </c>
      <c r="I624" s="46">
        <f>SUM(I617:I623)</f>
        <v>0</v>
      </c>
      <c r="J624" s="47">
        <f t="shared" ref="J624" si="117">IF(I624&lt;&gt;0,$G$3,0)</f>
        <v>0</v>
      </c>
      <c r="O624" s="16" t="str">
        <f t="shared" si="116"/>
        <v/>
      </c>
      <c r="P624" s="15"/>
    </row>
    <row r="625" spans="1:81" x14ac:dyDescent="0.5">
      <c r="J625" s="45"/>
      <c r="O625" s="16"/>
      <c r="P625" s="43"/>
    </row>
    <row r="626" spans="1:81" x14ac:dyDescent="0.5">
      <c r="B626" s="21">
        <v>3500</v>
      </c>
      <c r="C626" s="7" t="s">
        <v>92</v>
      </c>
      <c r="I626" s="178"/>
      <c r="J626" s="184">
        <f>IF(I626&lt;&gt;0,$G$3,0)</f>
        <v>0</v>
      </c>
      <c r="O626" s="16" t="str">
        <f>IF(AND(I626&lt;&gt;0,J626=0),"STORE COUNT MISSING",IF(AND(I626=0,J626&lt;&gt;0),"STORE COUNT SHOULD BE ZERO",""))</f>
        <v/>
      </c>
      <c r="P626" s="15"/>
    </row>
    <row r="627" spans="1:81" x14ac:dyDescent="0.5">
      <c r="J627" s="109"/>
      <c r="O627" s="16"/>
      <c r="P627" s="43"/>
    </row>
    <row r="628" spans="1:81" x14ac:dyDescent="0.5">
      <c r="B628" s="21">
        <v>3510</v>
      </c>
      <c r="C628" s="1" t="s">
        <v>615</v>
      </c>
      <c r="I628" s="46">
        <f>I624+I626</f>
        <v>0</v>
      </c>
      <c r="J628" s="47">
        <f>IF(I628&lt;&gt;0,$G$3,0)</f>
        <v>0</v>
      </c>
      <c r="O628" s="16" t="str">
        <f>IF(AND(I628&lt;&gt;0,J628=0),"STORE COUNT MISSING",IF(AND(I628=0,J628&lt;&gt;0),"STORE COUNT SHOULD BE ZERO",""))</f>
        <v/>
      </c>
      <c r="P628" s="15"/>
    </row>
    <row r="629" spans="1:81" x14ac:dyDescent="0.5">
      <c r="I629" s="40"/>
      <c r="J629" s="45"/>
      <c r="O629" s="16"/>
      <c r="P629" s="43"/>
    </row>
    <row r="630" spans="1:81" x14ac:dyDescent="0.5">
      <c r="B630" s="21" t="s">
        <v>96</v>
      </c>
      <c r="C630" s="96" t="s">
        <v>616</v>
      </c>
      <c r="D630" s="97"/>
      <c r="I630" s="31">
        <f>I614-I628</f>
        <v>0</v>
      </c>
      <c r="J630" s="45"/>
      <c r="O630" s="16" t="str">
        <f>IF(I630&lt;&gt;0,"BALANCE SHEET DIFFERENCE MUST BE ZERO","")</f>
        <v/>
      </c>
      <c r="P630" s="15"/>
    </row>
    <row r="631" spans="1:81" x14ac:dyDescent="0.5">
      <c r="C631" s="96"/>
      <c r="D631" s="97"/>
      <c r="J631" s="45"/>
      <c r="O631" s="16"/>
      <c r="P631" s="43"/>
    </row>
    <row r="632" spans="1:81" x14ac:dyDescent="0.5">
      <c r="B632" s="21">
        <v>3520</v>
      </c>
      <c r="C632" s="7" t="s">
        <v>93</v>
      </c>
      <c r="I632" s="178"/>
      <c r="J632" s="184">
        <f>IF(I632&lt;&gt;0,$G$3,0)</f>
        <v>0</v>
      </c>
      <c r="K632" s="78"/>
      <c r="L632" s="78"/>
      <c r="O632" s="16" t="str">
        <f>IF(AND(I632&lt;&gt;0,J632=0),"STORE COUNT MISSING",IF(AND(I632=0,J632&lt;&gt;0),"STORE COUNT SHOULD BE ZERO",""))</f>
        <v/>
      </c>
      <c r="P632" s="15"/>
    </row>
    <row r="633" spans="1:81" x14ac:dyDescent="0.5">
      <c r="I633" s="40"/>
      <c r="J633" s="40"/>
      <c r="K633" s="40"/>
      <c r="L633" s="40"/>
      <c r="O633" s="7"/>
      <c r="P633" s="43"/>
    </row>
    <row r="634" spans="1:81" ht="13.2" thickBot="1" x14ac:dyDescent="0.55000000000000004">
      <c r="I634" s="40"/>
      <c r="J634" s="40"/>
      <c r="K634" s="40"/>
      <c r="L634" s="40"/>
      <c r="O634" s="7"/>
      <c r="P634" s="43"/>
    </row>
    <row r="635" spans="1:81" s="3" customFormat="1" ht="13.5" thickTop="1" thickBot="1" x14ac:dyDescent="0.55000000000000004">
      <c r="A635" s="87"/>
      <c r="B635" s="73"/>
      <c r="C635" s="73"/>
      <c r="D635" s="95"/>
      <c r="E635" s="95"/>
      <c r="F635" s="99" t="s">
        <v>44</v>
      </c>
      <c r="G635" s="73"/>
      <c r="H635" s="73"/>
      <c r="I635" s="103"/>
      <c r="J635" s="103"/>
      <c r="K635" s="103"/>
      <c r="L635" s="103"/>
      <c r="M635" s="103"/>
      <c r="N635" s="103"/>
      <c r="O635" s="74"/>
      <c r="P635" s="43"/>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7"/>
      <c r="BI635" s="7"/>
      <c r="BJ635" s="7"/>
      <c r="BK635" s="7"/>
      <c r="BL635" s="7"/>
      <c r="BM635" s="7"/>
      <c r="BN635" s="7"/>
      <c r="BO635" s="7"/>
      <c r="BP635" s="7"/>
      <c r="BQ635" s="7"/>
      <c r="BR635" s="7"/>
      <c r="BS635" s="7"/>
      <c r="BT635" s="7"/>
      <c r="BU635" s="7"/>
      <c r="BV635" s="7"/>
      <c r="BW635" s="7"/>
      <c r="BX635" s="7"/>
      <c r="BY635" s="7"/>
      <c r="BZ635" s="7"/>
      <c r="CA635" s="7"/>
      <c r="CB635" s="7"/>
      <c r="CC635" s="7"/>
    </row>
    <row r="636" spans="1:81" ht="13.2" thickTop="1" x14ac:dyDescent="0.5">
      <c r="E636" s="4">
        <v>1</v>
      </c>
      <c r="F636" s="4">
        <v>2</v>
      </c>
      <c r="G636" s="4">
        <v>3</v>
      </c>
      <c r="H636" s="4">
        <v>4</v>
      </c>
      <c r="I636" s="4">
        <v>5</v>
      </c>
      <c r="J636" s="4">
        <v>6</v>
      </c>
      <c r="K636" s="4"/>
      <c r="L636" s="4"/>
      <c r="O636" s="7"/>
      <c r="P636" s="43"/>
    </row>
    <row r="637" spans="1:81" x14ac:dyDescent="0.5">
      <c r="E637" s="4"/>
      <c r="F637" s="4"/>
      <c r="G637" s="4"/>
      <c r="H637" s="4"/>
      <c r="I637" s="4"/>
      <c r="J637" s="23" t="s">
        <v>101</v>
      </c>
      <c r="K637" s="23"/>
      <c r="L637" s="23"/>
      <c r="O637" s="7"/>
      <c r="P637" s="43"/>
    </row>
    <row r="638" spans="1:81" x14ac:dyDescent="0.5">
      <c r="E638" s="21"/>
      <c r="F638" s="21"/>
      <c r="G638" s="8" t="s">
        <v>147</v>
      </c>
      <c r="H638" s="8" t="s">
        <v>148</v>
      </c>
      <c r="I638" s="8" t="s">
        <v>121</v>
      </c>
      <c r="J638" s="8" t="s">
        <v>265</v>
      </c>
      <c r="K638" s="8"/>
      <c r="L638" s="8"/>
      <c r="O638" s="90"/>
      <c r="P638" s="43"/>
    </row>
    <row r="639" spans="1:81" x14ac:dyDescent="0.5">
      <c r="E639" s="23"/>
      <c r="F639" s="23" t="s">
        <v>151</v>
      </c>
      <c r="G639" s="9" t="s">
        <v>152</v>
      </c>
      <c r="H639" s="9" t="s">
        <v>153</v>
      </c>
      <c r="I639" s="9" t="s">
        <v>154</v>
      </c>
      <c r="J639" s="9" t="s">
        <v>110</v>
      </c>
      <c r="K639" s="9"/>
      <c r="L639" s="9"/>
      <c r="O639" s="90" t="s">
        <v>169</v>
      </c>
      <c r="P639" s="43"/>
    </row>
    <row r="640" spans="1:81" x14ac:dyDescent="0.5">
      <c r="A640" s="1" t="s">
        <v>45</v>
      </c>
      <c r="I640" s="40"/>
      <c r="J640" s="40"/>
      <c r="K640" s="40"/>
      <c r="L640" s="40"/>
      <c r="O640" s="7"/>
      <c r="P640" s="15"/>
    </row>
    <row r="641" spans="1:79" x14ac:dyDescent="0.5">
      <c r="B641" s="21">
        <v>3900</v>
      </c>
      <c r="C641" s="3" t="s">
        <v>46</v>
      </c>
      <c r="F641" s="179"/>
      <c r="G641" s="179"/>
      <c r="H641" s="179"/>
      <c r="I641" s="28">
        <f>F641-G641+H641</f>
        <v>0</v>
      </c>
      <c r="J641" s="187"/>
      <c r="K641" s="49"/>
      <c r="L641" s="49"/>
      <c r="O641" s="16" t="str">
        <f>IF(AND(OR(F641&lt;&gt;0,G641&lt;&gt;0,H641&lt;&gt;0,I641&lt;&gt;0),J641=0)=TRUE,"STORE COUNT MISSING",IF(AND(AND(F641=0,G641=0,H641=0,I641=0),J641&lt;&gt;0)=TRUE,"STORE COUNT SHOULD BE ZERO",""))</f>
        <v/>
      </c>
      <c r="P641" s="15"/>
    </row>
    <row r="642" spans="1:79" x14ac:dyDescent="0.5">
      <c r="I642" s="21"/>
      <c r="J642" s="21"/>
      <c r="K642" s="21"/>
      <c r="L642" s="21"/>
      <c r="O642" s="7"/>
      <c r="P642" s="15"/>
    </row>
    <row r="643" spans="1:79" x14ac:dyDescent="0.5">
      <c r="I643" s="4" t="s">
        <v>183</v>
      </c>
      <c r="J643" s="4">
        <v>6</v>
      </c>
      <c r="K643" s="4"/>
      <c r="L643" s="4"/>
      <c r="O643" s="7"/>
      <c r="P643" s="15"/>
    </row>
    <row r="644" spans="1:79" x14ac:dyDescent="0.5">
      <c r="I644" s="24" t="s">
        <v>149</v>
      </c>
      <c r="J644" s="24" t="s">
        <v>101</v>
      </c>
      <c r="K644" s="24"/>
      <c r="L644" s="24"/>
      <c r="O644" s="7"/>
      <c r="P644" s="15"/>
    </row>
    <row r="645" spans="1:79" x14ac:dyDescent="0.5">
      <c r="B645" s="36" t="s">
        <v>47</v>
      </c>
      <c r="I645" s="21"/>
      <c r="J645" s="21"/>
      <c r="K645" s="21"/>
      <c r="L645" s="21"/>
      <c r="O645" s="7"/>
      <c r="P645" s="15"/>
    </row>
    <row r="646" spans="1:79" x14ac:dyDescent="0.5">
      <c r="B646" s="7"/>
      <c r="C646" s="21">
        <v>3910</v>
      </c>
      <c r="D646" s="3" t="s">
        <v>48</v>
      </c>
      <c r="I646" s="174"/>
      <c r="J646" s="175">
        <f>IF(I646&lt;&gt;0,$J$619,0)</f>
        <v>0</v>
      </c>
      <c r="K646" s="39"/>
      <c r="L646" s="39"/>
      <c r="O646" s="16" t="str">
        <f>IF(AND(I646&lt;&gt;0,J646=0),"STORE COUNT MISSING",IF(AND(I646=0,J646&lt;&gt;0),"STORE COUNT SHOULD BE ZERO",""))</f>
        <v/>
      </c>
      <c r="P646" s="15"/>
    </row>
    <row r="647" spans="1:79" x14ac:dyDescent="0.5">
      <c r="B647" s="7"/>
      <c r="C647" s="21">
        <v>3920</v>
      </c>
      <c r="D647" s="3" t="s">
        <v>49</v>
      </c>
      <c r="I647" s="174"/>
      <c r="J647" s="175">
        <f t="shared" ref="J647:J649" si="118">IF(I647&lt;&gt;0,$J$619,0)</f>
        <v>0</v>
      </c>
      <c r="K647" s="39"/>
      <c r="L647" s="39"/>
      <c r="O647" s="16" t="str">
        <f>IF(AND(I647&lt;&gt;0,J647=0),"STORE COUNT MISSING",IF(AND(I647=0,J647&lt;&gt;0),"STORE COUNT SHOULD BE ZERO",""))</f>
        <v/>
      </c>
      <c r="P647" s="15"/>
    </row>
    <row r="648" spans="1:79" x14ac:dyDescent="0.5">
      <c r="B648" s="7"/>
      <c r="C648" s="21">
        <v>3930</v>
      </c>
      <c r="D648" s="3" t="s">
        <v>50</v>
      </c>
      <c r="I648" s="174"/>
      <c r="J648" s="175">
        <f t="shared" si="118"/>
        <v>0</v>
      </c>
      <c r="K648" s="39"/>
      <c r="L648" s="39"/>
      <c r="O648" s="16" t="str">
        <f>IF(AND(I648&lt;&gt;0,J648=0),"STORE COUNT MISSING",IF(AND(I648=0,J648&lt;&gt;0),"STORE COUNT SHOULD BE ZERO",""))</f>
        <v/>
      </c>
      <c r="P648" s="15"/>
    </row>
    <row r="649" spans="1:79" x14ac:dyDescent="0.5">
      <c r="B649" s="7"/>
      <c r="C649" s="21">
        <v>3940</v>
      </c>
      <c r="D649" s="3" t="s">
        <v>51</v>
      </c>
      <c r="I649" s="174"/>
      <c r="J649" s="175">
        <f t="shared" si="118"/>
        <v>0</v>
      </c>
      <c r="K649" s="39"/>
      <c r="L649" s="39"/>
      <c r="O649" s="16" t="str">
        <f>IF(AND(I649&lt;&gt;0,J649=0),"STORE COUNT MISSING",IF(AND(I649=0,J649&lt;&gt;0),"STORE COUNT SHOULD BE ZERO",""))</f>
        <v/>
      </c>
      <c r="P649" s="15"/>
    </row>
    <row r="650" spans="1:79" x14ac:dyDescent="0.5">
      <c r="B650" s="35">
        <v>3950</v>
      </c>
      <c r="C650" s="1" t="s">
        <v>52</v>
      </c>
      <c r="I650" s="46">
        <f>SUM(I646:I649)</f>
        <v>0</v>
      </c>
      <c r="J650" s="32">
        <f t="shared" ref="J650:J652" si="119">IF(I650&lt;&gt;0,$J$641,0)</f>
        <v>0</v>
      </c>
      <c r="O650" s="16" t="str">
        <f>IF(AND(I650&lt;&gt;0,J650=0),"STORE COUNT MISSING",IF(AND(I650=0,J650&lt;&gt;0),"STORE COUNT SHOULD BE ZERO",""))</f>
        <v/>
      </c>
      <c r="P650" s="15"/>
    </row>
    <row r="651" spans="1:79" x14ac:dyDescent="0.5">
      <c r="B651" s="38"/>
      <c r="I651" s="40"/>
      <c r="J651" s="45"/>
      <c r="O651" s="7"/>
      <c r="P651" s="15"/>
    </row>
    <row r="652" spans="1:79" x14ac:dyDescent="0.5">
      <c r="B652" s="35">
        <v>3990</v>
      </c>
      <c r="C652" s="1" t="s">
        <v>53</v>
      </c>
      <c r="D652" s="27"/>
      <c r="I652" s="46">
        <f>I641-I650</f>
        <v>0</v>
      </c>
      <c r="J652" s="32">
        <f t="shared" si="119"/>
        <v>0</v>
      </c>
      <c r="O652" s="16" t="str">
        <f>IF(AND(I652&lt;&gt;0,J652=0),"STORE COUNT MISSING",IF(AND(I652=0,J652&lt;&gt;0),"STORE COUNT SHOULD BE ZERO",""))</f>
        <v/>
      </c>
      <c r="P652" s="15"/>
    </row>
    <row r="653" spans="1:79" ht="13.2" thickBot="1" x14ac:dyDescent="0.55000000000000004">
      <c r="B653" s="7"/>
      <c r="O653" s="7"/>
      <c r="P653" s="7"/>
    </row>
    <row r="654" spans="1:79" s="131" customFormat="1" ht="15.6" thickTop="1" thickBot="1" x14ac:dyDescent="0.55000000000000004">
      <c r="A654" s="162"/>
      <c r="B654" s="163"/>
      <c r="C654" s="163"/>
      <c r="D654" s="164"/>
      <c r="E654" s="164"/>
      <c r="F654" s="165" t="s">
        <v>625</v>
      </c>
      <c r="G654" s="163"/>
      <c r="H654" s="163"/>
      <c r="I654" s="166"/>
      <c r="J654" s="166"/>
      <c r="K654" s="167"/>
      <c r="L654" s="168"/>
      <c r="M654" s="168"/>
      <c r="N654" s="168"/>
      <c r="O654" s="169"/>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row>
    <row r="655" spans="1:79" s="131" customFormat="1" ht="15.3" thickTop="1" x14ac:dyDescent="0.5">
      <c r="A655" s="132"/>
      <c r="B655" s="133"/>
      <c r="C655" s="133"/>
      <c r="D655" s="132"/>
      <c r="E655" s="132"/>
      <c r="F655" s="134"/>
      <c r="G655" s="133"/>
      <c r="H655" s="133"/>
      <c r="I655" s="135"/>
      <c r="J655" s="135"/>
      <c r="K655" s="136"/>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row>
    <row r="656" spans="1:79" customFormat="1" ht="13.8" x14ac:dyDescent="0.45">
      <c r="A656" s="150">
        <v>1</v>
      </c>
      <c r="B656" s="160" t="s">
        <v>626</v>
      </c>
      <c r="C656" s="161"/>
      <c r="D656" s="146"/>
      <c r="I656" s="137"/>
      <c r="J656" s="137"/>
      <c r="K656" s="137"/>
    </row>
    <row r="657" spans="1:11" customFormat="1" ht="13.8" x14ac:dyDescent="0.45">
      <c r="A657" s="138"/>
      <c r="B657" s="170" t="s">
        <v>627</v>
      </c>
      <c r="C657" s="171"/>
      <c r="D657" s="172"/>
      <c r="E657" s="172"/>
      <c r="F657" s="172"/>
      <c r="G657" s="172"/>
      <c r="H657" s="172"/>
      <c r="I657" s="173"/>
      <c r="J657" s="173"/>
      <c r="K657" s="137"/>
    </row>
    <row r="658" spans="1:11" customFormat="1" ht="13.8" x14ac:dyDescent="0.45">
      <c r="A658" s="138"/>
      <c r="B658" s="170" t="s">
        <v>628</v>
      </c>
      <c r="C658" s="171"/>
      <c r="D658" s="172"/>
      <c r="E658" s="172"/>
      <c r="F658" s="172"/>
      <c r="G658" s="172"/>
      <c r="H658" s="172"/>
      <c r="I658" s="173"/>
      <c r="J658" s="173"/>
      <c r="K658" s="137"/>
    </row>
    <row r="659" spans="1:11" customFormat="1" ht="13.8" x14ac:dyDescent="0.45">
      <c r="A659" s="138"/>
      <c r="B659" s="139"/>
      <c r="C659" s="140"/>
      <c r="D659" s="140"/>
      <c r="E659" s="252" t="s">
        <v>629</v>
      </c>
      <c r="F659" s="252"/>
      <c r="G659" s="230" t="s">
        <v>630</v>
      </c>
      <c r="H659" s="230"/>
      <c r="I659" s="252" t="s">
        <v>98</v>
      </c>
      <c r="J659" s="252"/>
      <c r="K659" s="137"/>
    </row>
    <row r="660" spans="1:11" customFormat="1" ht="13.8" x14ac:dyDescent="0.45">
      <c r="A660" s="150">
        <v>5000</v>
      </c>
      <c r="B660" s="155" t="s">
        <v>631</v>
      </c>
      <c r="C660" s="146"/>
      <c r="D660" s="146"/>
      <c r="E660" s="253"/>
      <c r="F660" s="253"/>
      <c r="G660" s="220"/>
      <c r="H660" s="220"/>
      <c r="I660" s="254">
        <f t="shared" ref="I660:I672" si="120">SUM(E660:H660)</f>
        <v>0</v>
      </c>
      <c r="J660" s="255"/>
      <c r="K660" s="137"/>
    </row>
    <row r="661" spans="1:11" customFormat="1" ht="13.8" x14ac:dyDescent="0.45">
      <c r="A661" s="150">
        <v>5010</v>
      </c>
      <c r="B661" s="156" t="s">
        <v>632</v>
      </c>
      <c r="C661" s="146"/>
      <c r="D661" s="146"/>
      <c r="E661" s="253"/>
      <c r="F661" s="253"/>
      <c r="G661" s="220"/>
      <c r="H661" s="220"/>
      <c r="I661" s="254">
        <f t="shared" si="120"/>
        <v>0</v>
      </c>
      <c r="J661" s="255"/>
      <c r="K661" s="137"/>
    </row>
    <row r="662" spans="1:11" customFormat="1" ht="13.8" x14ac:dyDescent="0.45">
      <c r="A662" s="150">
        <v>5020</v>
      </c>
      <c r="B662" s="155" t="s">
        <v>633</v>
      </c>
      <c r="C662" s="146"/>
      <c r="D662" s="146"/>
      <c r="E662" s="253"/>
      <c r="F662" s="253"/>
      <c r="G662" s="220"/>
      <c r="H662" s="220"/>
      <c r="I662" s="254">
        <f t="shared" si="120"/>
        <v>0</v>
      </c>
      <c r="J662" s="255"/>
      <c r="K662" s="137"/>
    </row>
    <row r="663" spans="1:11" customFormat="1" ht="13.8" x14ac:dyDescent="0.45">
      <c r="A663" s="155"/>
      <c r="B663" s="152"/>
      <c r="C663" s="146"/>
      <c r="D663" s="150" t="s">
        <v>634</v>
      </c>
      <c r="E663" s="254">
        <f>SUM(E660:E662)</f>
        <v>0</v>
      </c>
      <c r="F663" s="255"/>
      <c r="G663" s="231">
        <f>SUM(G660:G662)</f>
        <v>0</v>
      </c>
      <c r="H663" s="232"/>
      <c r="I663" s="254">
        <f t="shared" si="120"/>
        <v>0</v>
      </c>
      <c r="J663" s="255"/>
      <c r="K663" s="137"/>
    </row>
    <row r="664" spans="1:11" customFormat="1" ht="13.8" x14ac:dyDescent="0.45">
      <c r="A664" s="150">
        <v>5030</v>
      </c>
      <c r="B664" s="155" t="s">
        <v>635</v>
      </c>
      <c r="C664" s="146"/>
      <c r="D664" s="146"/>
      <c r="E664" s="253"/>
      <c r="F664" s="253"/>
      <c r="G664" s="220">
        <v>0</v>
      </c>
      <c r="H664" s="220"/>
      <c r="I664" s="254">
        <f t="shared" si="120"/>
        <v>0</v>
      </c>
      <c r="J664" s="255"/>
      <c r="K664" s="137"/>
    </row>
    <row r="665" spans="1:11" customFormat="1" ht="13.8" x14ac:dyDescent="0.45">
      <c r="A665" s="150">
        <v>5040</v>
      </c>
      <c r="B665" s="155" t="s">
        <v>636</v>
      </c>
      <c r="C665" s="146"/>
      <c r="D665" s="146"/>
      <c r="E665" s="253"/>
      <c r="F665" s="253"/>
      <c r="G665" s="220">
        <v>0</v>
      </c>
      <c r="H665" s="220"/>
      <c r="I665" s="254">
        <f t="shared" si="120"/>
        <v>0</v>
      </c>
      <c r="J665" s="255"/>
      <c r="K665" s="137"/>
    </row>
    <row r="666" spans="1:11" customFormat="1" ht="13.8" x14ac:dyDescent="0.45">
      <c r="A666" s="150">
        <v>5050</v>
      </c>
      <c r="B666" s="156" t="s">
        <v>637</v>
      </c>
      <c r="C666" s="146"/>
      <c r="D666" s="146"/>
      <c r="E666" s="254">
        <f>+E663-E664-E665</f>
        <v>0</v>
      </c>
      <c r="F666" s="255"/>
      <c r="G666" s="231">
        <f>+G663-G664-G665</f>
        <v>0</v>
      </c>
      <c r="H666" s="232"/>
      <c r="I666" s="254">
        <f t="shared" si="120"/>
        <v>0</v>
      </c>
      <c r="J666" s="255"/>
      <c r="K666" s="137"/>
    </row>
    <row r="667" spans="1:11" customFormat="1" ht="13.8" x14ac:dyDescent="0.45">
      <c r="A667" s="150"/>
      <c r="B667" s="152"/>
      <c r="C667" s="146"/>
      <c r="D667" s="157" t="s">
        <v>638</v>
      </c>
      <c r="E667" s="254">
        <f>+(E660+E666)/2</f>
        <v>0</v>
      </c>
      <c r="F667" s="255"/>
      <c r="G667" s="231">
        <f>+(G660+G666)/2</f>
        <v>0</v>
      </c>
      <c r="H667" s="232"/>
      <c r="I667" s="254">
        <f t="shared" si="120"/>
        <v>0</v>
      </c>
      <c r="J667" s="255"/>
      <c r="K667" s="137"/>
    </row>
    <row r="668" spans="1:11" customFormat="1" ht="13.8" x14ac:dyDescent="0.45">
      <c r="A668" s="150">
        <v>5051</v>
      </c>
      <c r="B668" s="280" t="s">
        <v>720</v>
      </c>
      <c r="C668" s="281"/>
      <c r="D668" s="281"/>
      <c r="E668" s="282"/>
      <c r="F668" s="283"/>
      <c r="G668" s="284"/>
      <c r="H668" s="285"/>
      <c r="I668" s="254">
        <f t="shared" si="120"/>
        <v>0</v>
      </c>
      <c r="J668" s="255"/>
      <c r="K668" s="137"/>
    </row>
    <row r="669" spans="1:11" customFormat="1" ht="13.8" x14ac:dyDescent="0.45">
      <c r="A669" s="150">
        <v>5052</v>
      </c>
      <c r="B669" s="280" t="s">
        <v>721</v>
      </c>
      <c r="C669" s="281"/>
      <c r="D669" s="281"/>
      <c r="E669" s="282"/>
      <c r="F669" s="283"/>
      <c r="G669" s="284"/>
      <c r="H669" s="285"/>
      <c r="I669" s="254">
        <f t="shared" si="120"/>
        <v>0</v>
      </c>
      <c r="J669" s="255"/>
      <c r="K669" s="137"/>
    </row>
    <row r="670" spans="1:11" customFormat="1" ht="13.8" x14ac:dyDescent="0.45">
      <c r="A670" s="150">
        <v>5053</v>
      </c>
      <c r="B670" s="280" t="s">
        <v>722</v>
      </c>
      <c r="C670" s="281"/>
      <c r="D670" s="281"/>
      <c r="E670" s="282"/>
      <c r="F670" s="283"/>
      <c r="G670" s="284"/>
      <c r="H670" s="285"/>
      <c r="I670" s="254">
        <f t="shared" si="120"/>
        <v>0</v>
      </c>
      <c r="J670" s="255"/>
      <c r="K670" s="137"/>
    </row>
    <row r="671" spans="1:11" customFormat="1" ht="14.1" x14ac:dyDescent="0.5">
      <c r="A671" s="150">
        <v>5054</v>
      </c>
      <c r="B671" s="280" t="s">
        <v>724</v>
      </c>
      <c r="C671" s="281"/>
      <c r="D671" s="281"/>
      <c r="E671" s="282"/>
      <c r="F671" s="283"/>
      <c r="G671" s="284"/>
      <c r="H671" s="285"/>
      <c r="I671" s="254">
        <f t="shared" si="120"/>
        <v>0</v>
      </c>
      <c r="J671" s="255"/>
      <c r="K671" s="143"/>
    </row>
    <row r="672" spans="1:11" customFormat="1" ht="14.1" x14ac:dyDescent="0.5">
      <c r="A672" s="150">
        <v>5055</v>
      </c>
      <c r="B672" s="280" t="s">
        <v>723</v>
      </c>
      <c r="C672" s="281"/>
      <c r="D672" s="281"/>
      <c r="E672" s="282"/>
      <c r="F672" s="283"/>
      <c r="G672" s="284"/>
      <c r="H672" s="285"/>
      <c r="I672" s="254">
        <f t="shared" si="120"/>
        <v>0</v>
      </c>
      <c r="J672" s="255"/>
      <c r="K672" s="143"/>
    </row>
    <row r="673" spans="1:11" customFormat="1" ht="13.8" x14ac:dyDescent="0.45">
      <c r="A673" s="150"/>
      <c r="B673" s="152"/>
      <c r="C673" s="146"/>
      <c r="D673" s="157"/>
      <c r="E673" s="286"/>
      <c r="F673" s="286"/>
      <c r="G673" s="286"/>
      <c r="H673" s="286"/>
      <c r="I673" s="286"/>
      <c r="J673" s="286"/>
      <c r="K673" s="137"/>
    </row>
    <row r="674" spans="1:11" customFormat="1" ht="13.8" x14ac:dyDescent="0.45">
      <c r="A674" s="148">
        <v>3</v>
      </c>
      <c r="B674" s="149" t="s">
        <v>639</v>
      </c>
      <c r="C674" s="153"/>
      <c r="D674" s="146"/>
      <c r="G674" s="221"/>
      <c r="H674" s="221"/>
      <c r="I674" s="137"/>
      <c r="J674" s="137"/>
      <c r="K674" s="137"/>
    </row>
    <row r="675" spans="1:11" customFormat="1" ht="13.8" x14ac:dyDescent="0.45">
      <c r="A675" s="150">
        <v>5080</v>
      </c>
      <c r="B675" s="146" t="s">
        <v>640</v>
      </c>
      <c r="C675" s="146"/>
      <c r="D675" s="146"/>
      <c r="G675" s="236">
        <v>0</v>
      </c>
      <c r="H675" s="236"/>
      <c r="I675" s="137" t="s">
        <v>718</v>
      </c>
      <c r="J675" s="137"/>
      <c r="K675" s="137"/>
    </row>
    <row r="676" spans="1:11" customFormat="1" ht="13.8" x14ac:dyDescent="0.45">
      <c r="A676" s="150">
        <v>5090</v>
      </c>
      <c r="B676" s="146" t="s">
        <v>641</v>
      </c>
      <c r="C676" s="146"/>
      <c r="D676" s="146"/>
      <c r="G676" s="236">
        <v>0</v>
      </c>
      <c r="H676" s="236"/>
      <c r="I676" s="137" t="s">
        <v>718</v>
      </c>
      <c r="J676" s="137"/>
      <c r="K676" s="137"/>
    </row>
    <row r="677" spans="1:11" customFormat="1" ht="14.1" x14ac:dyDescent="0.5">
      <c r="A677" s="158"/>
      <c r="C677" s="159"/>
      <c r="G677" s="141"/>
      <c r="H677" s="141"/>
      <c r="I677" s="137"/>
      <c r="J677" s="137"/>
      <c r="K677" s="137"/>
    </row>
    <row r="678" spans="1:11" customFormat="1" ht="13.8" x14ac:dyDescent="0.45">
      <c r="A678" s="148">
        <v>4</v>
      </c>
      <c r="B678" s="149" t="s">
        <v>642</v>
      </c>
      <c r="C678" s="146"/>
      <c r="D678" s="146"/>
      <c r="E678" s="146"/>
      <c r="F678" s="146"/>
      <c r="G678" s="141"/>
      <c r="H678" s="141"/>
      <c r="I678" s="137"/>
      <c r="J678" s="137"/>
      <c r="K678" s="137"/>
    </row>
    <row r="679" spans="1:11" customFormat="1" ht="13.8" x14ac:dyDescent="0.45">
      <c r="A679" s="150"/>
      <c r="B679" s="146" t="s">
        <v>643</v>
      </c>
      <c r="C679" s="146"/>
      <c r="D679" s="146"/>
      <c r="E679" s="146"/>
      <c r="F679" s="146"/>
      <c r="G679" s="141"/>
      <c r="H679" s="141"/>
      <c r="I679" s="137"/>
      <c r="J679" s="137"/>
      <c r="K679" s="137"/>
    </row>
    <row r="680" spans="1:11" customFormat="1" ht="13.8" x14ac:dyDescent="0.45">
      <c r="A680" s="150">
        <v>5100</v>
      </c>
      <c r="B680" s="152"/>
      <c r="C680" s="146"/>
      <c r="D680" s="146"/>
      <c r="E680" s="146"/>
      <c r="F680" s="150" t="s">
        <v>644</v>
      </c>
      <c r="G680" s="222">
        <v>0</v>
      </c>
      <c r="H680" s="222"/>
      <c r="I680" s="137"/>
      <c r="J680" s="137"/>
      <c r="K680" s="137"/>
    </row>
    <row r="681" spans="1:11" customFormat="1" ht="13.8" x14ac:dyDescent="0.45">
      <c r="A681" s="150">
        <v>5110</v>
      </c>
      <c r="B681" s="152"/>
      <c r="C681" s="146"/>
      <c r="D681" s="146"/>
      <c r="E681" s="146"/>
      <c r="F681" s="150" t="s">
        <v>645</v>
      </c>
      <c r="G681" s="222">
        <v>0</v>
      </c>
      <c r="H681" s="222"/>
      <c r="I681" s="137"/>
      <c r="J681" s="137"/>
      <c r="K681" s="137"/>
    </row>
    <row r="682" spans="1:11" customFormat="1" ht="13.8" x14ac:dyDescent="0.45">
      <c r="A682" s="150"/>
      <c r="B682" s="152"/>
      <c r="C682" s="146"/>
      <c r="D682" s="153" t="s">
        <v>646</v>
      </c>
      <c r="E682" s="146"/>
      <c r="F682" s="146"/>
      <c r="G682" s="231">
        <f>+G681+G680</f>
        <v>0</v>
      </c>
      <c r="H682" s="232"/>
      <c r="I682" s="137"/>
      <c r="J682" s="137"/>
      <c r="K682" s="137"/>
    </row>
    <row r="683" spans="1:11" customFormat="1" ht="13.8" x14ac:dyDescent="0.45">
      <c r="A683" s="138"/>
      <c r="B683" s="145"/>
      <c r="C683" s="141"/>
      <c r="D683" s="141"/>
      <c r="E683" s="141"/>
      <c r="F683" s="141"/>
      <c r="G683" s="141"/>
      <c r="H683" s="141"/>
      <c r="I683" s="142"/>
      <c r="J683" s="142"/>
      <c r="K683" s="137"/>
    </row>
    <row r="684" spans="1:11" customFormat="1" ht="13.8" x14ac:dyDescent="0.45">
      <c r="A684" s="148">
        <v>5</v>
      </c>
      <c r="B684" s="149" t="s">
        <v>647</v>
      </c>
      <c r="C684" s="146"/>
      <c r="D684" s="146"/>
      <c r="E684" s="146"/>
      <c r="F684" s="146"/>
      <c r="G684" s="140"/>
      <c r="H684" s="140"/>
      <c r="I684" s="142"/>
      <c r="J684" s="142"/>
      <c r="K684" s="137"/>
    </row>
    <row r="685" spans="1:11" customFormat="1" ht="13.8" x14ac:dyDescent="0.45">
      <c r="A685" s="150"/>
      <c r="B685" s="151" t="s">
        <v>648</v>
      </c>
      <c r="C685" s="146"/>
      <c r="D685" s="146"/>
      <c r="E685" s="146"/>
      <c r="F685" s="146"/>
      <c r="G685" s="233" t="s">
        <v>649</v>
      </c>
      <c r="H685" s="233"/>
      <c r="I685" s="259" t="s">
        <v>650</v>
      </c>
      <c r="J685" s="259"/>
      <c r="K685" s="137"/>
    </row>
    <row r="686" spans="1:11" customFormat="1" ht="13.8" x14ac:dyDescent="0.45">
      <c r="A686" s="150">
        <v>5120</v>
      </c>
      <c r="B686" s="146" t="s">
        <v>651</v>
      </c>
      <c r="C686" s="146"/>
      <c r="D686" s="146"/>
      <c r="E686" s="146"/>
      <c r="F686" s="146"/>
      <c r="G686" s="223">
        <v>0</v>
      </c>
      <c r="H686" s="224"/>
      <c r="I686" s="258">
        <v>0</v>
      </c>
      <c r="J686" s="258"/>
      <c r="K686" s="137"/>
    </row>
    <row r="687" spans="1:11" customFormat="1" ht="13.8" x14ac:dyDescent="0.45">
      <c r="A687" s="150">
        <v>5130</v>
      </c>
      <c r="B687" s="146" t="s">
        <v>652</v>
      </c>
      <c r="C687" s="146"/>
      <c r="D687" s="146"/>
      <c r="E687" s="146"/>
      <c r="F687" s="146"/>
      <c r="G687" s="236">
        <v>0</v>
      </c>
      <c r="H687" s="236"/>
      <c r="I687" s="258">
        <v>0</v>
      </c>
      <c r="J687" s="258"/>
      <c r="K687" s="137"/>
    </row>
    <row r="688" spans="1:11" customFormat="1" ht="13.8" x14ac:dyDescent="0.45">
      <c r="A688" s="150">
        <v>5140</v>
      </c>
      <c r="B688" s="146" t="s">
        <v>653</v>
      </c>
      <c r="C688" s="146"/>
      <c r="D688" s="146"/>
      <c r="E688" s="146"/>
      <c r="F688" s="146"/>
      <c r="G688" s="236">
        <v>0</v>
      </c>
      <c r="H688" s="236"/>
      <c r="I688" s="258">
        <v>0</v>
      </c>
      <c r="J688" s="258"/>
      <c r="K688" s="137"/>
    </row>
    <row r="689" spans="1:11" customFormat="1" ht="13.8" x14ac:dyDescent="0.45">
      <c r="A689" s="150">
        <v>5150</v>
      </c>
      <c r="B689" s="146" t="s">
        <v>654</v>
      </c>
      <c r="C689" s="146"/>
      <c r="D689" s="146"/>
      <c r="E689" s="146"/>
      <c r="F689" s="146"/>
      <c r="G689" s="236">
        <v>0</v>
      </c>
      <c r="H689" s="236"/>
      <c r="I689" s="258">
        <v>0</v>
      </c>
      <c r="J689" s="258"/>
      <c r="K689" s="137"/>
    </row>
    <row r="690" spans="1:11" customFormat="1" ht="13.8" x14ac:dyDescent="0.45">
      <c r="A690" s="150">
        <v>5160</v>
      </c>
      <c r="B690" s="147" t="s">
        <v>655</v>
      </c>
      <c r="C690" s="146"/>
      <c r="D690" s="146"/>
      <c r="E690" s="146"/>
      <c r="F690" s="146"/>
      <c r="G690" s="236">
        <v>0</v>
      </c>
      <c r="H690" s="236"/>
      <c r="I690" s="258">
        <v>0</v>
      </c>
      <c r="J690" s="258"/>
      <c r="K690" s="137"/>
    </row>
    <row r="691" spans="1:11" customFormat="1" ht="13.8" x14ac:dyDescent="0.45">
      <c r="A691" s="150">
        <v>5170</v>
      </c>
      <c r="B691" s="146" t="s">
        <v>656</v>
      </c>
      <c r="C691" s="146"/>
      <c r="D691" s="146"/>
      <c r="E691" s="146"/>
      <c r="F691" s="146"/>
      <c r="G691" s="236">
        <v>0</v>
      </c>
      <c r="H691" s="236"/>
      <c r="I691" s="258">
        <v>0</v>
      </c>
      <c r="J691" s="258"/>
      <c r="K691" s="137"/>
    </row>
    <row r="692" spans="1:11" customFormat="1" ht="13.8" x14ac:dyDescent="0.45">
      <c r="A692" s="150">
        <v>5180</v>
      </c>
      <c r="B692" s="147" t="s">
        <v>657</v>
      </c>
      <c r="C692" s="146"/>
      <c r="D692" s="146"/>
      <c r="E692" s="146"/>
      <c r="F692" s="146"/>
      <c r="G692" s="236">
        <v>0</v>
      </c>
      <c r="H692" s="236"/>
      <c r="I692" s="258">
        <v>0</v>
      </c>
      <c r="J692" s="258"/>
      <c r="K692" s="137"/>
    </row>
    <row r="693" spans="1:11" customFormat="1" ht="13.8" x14ac:dyDescent="0.45">
      <c r="A693" s="150">
        <v>5190</v>
      </c>
      <c r="B693" s="146" t="s">
        <v>658</v>
      </c>
      <c r="C693" s="146"/>
      <c r="D693" s="146"/>
      <c r="E693" s="146"/>
      <c r="F693" s="146"/>
      <c r="G693" s="236">
        <v>0</v>
      </c>
      <c r="H693" s="236"/>
      <c r="I693" s="258">
        <v>0</v>
      </c>
      <c r="J693" s="258"/>
      <c r="K693" s="137"/>
    </row>
    <row r="694" spans="1:11" customFormat="1" ht="13.8" x14ac:dyDescent="0.45">
      <c r="A694" s="150">
        <v>5200</v>
      </c>
      <c r="B694" s="146" t="s">
        <v>659</v>
      </c>
      <c r="C694" s="146"/>
      <c r="D694" s="146"/>
      <c r="E694" s="146"/>
      <c r="F694" s="146"/>
      <c r="G694" s="236">
        <v>0</v>
      </c>
      <c r="H694" s="236"/>
      <c r="I694" s="258">
        <v>0</v>
      </c>
      <c r="J694" s="258"/>
      <c r="K694" s="137"/>
    </row>
    <row r="695" spans="1:11" customFormat="1" ht="13.8" x14ac:dyDescent="0.45">
      <c r="A695" s="150"/>
      <c r="B695" s="152"/>
      <c r="C695" s="146"/>
      <c r="D695" s="153" t="s">
        <v>660</v>
      </c>
      <c r="E695" s="146"/>
      <c r="F695" s="146"/>
      <c r="G695" s="231">
        <f>SUM(G686:H694)</f>
        <v>0</v>
      </c>
      <c r="H695" s="232"/>
      <c r="I695" s="254">
        <f>SUM(I686:I694)</f>
        <v>0</v>
      </c>
      <c r="J695" s="255"/>
      <c r="K695" s="137"/>
    </row>
    <row r="696" spans="1:11" customFormat="1" ht="13.8" x14ac:dyDescent="0.45">
      <c r="A696" s="150"/>
      <c r="B696" s="152"/>
      <c r="C696" s="146"/>
      <c r="D696" s="221" t="s">
        <v>661</v>
      </c>
      <c r="E696" s="146"/>
      <c r="F696" s="146"/>
      <c r="G696" s="233" t="s">
        <v>649</v>
      </c>
      <c r="H696" s="233"/>
      <c r="I696" s="259" t="s">
        <v>650</v>
      </c>
      <c r="J696" s="259"/>
      <c r="K696" s="137"/>
    </row>
    <row r="697" spans="1:11" customFormat="1" ht="12.3" x14ac:dyDescent="0.4">
      <c r="A697" s="150">
        <v>5210</v>
      </c>
      <c r="B697" s="146" t="s">
        <v>662</v>
      </c>
      <c r="C697" s="146"/>
      <c r="D697" s="146"/>
      <c r="E697" s="146"/>
      <c r="F697" s="146"/>
      <c r="G697" s="237"/>
      <c r="H697" s="237"/>
      <c r="I697" s="260"/>
      <c r="J697" s="260"/>
      <c r="K697" s="146" t="s">
        <v>663</v>
      </c>
    </row>
    <row r="698" spans="1:11" customFormat="1" ht="12.3" x14ac:dyDescent="0.4">
      <c r="A698" s="150">
        <v>5220</v>
      </c>
      <c r="B698" s="146" t="s">
        <v>664</v>
      </c>
      <c r="C698" s="146"/>
      <c r="D698" s="146"/>
      <c r="E698" s="146"/>
      <c r="F698" s="146"/>
      <c r="G698" s="237"/>
      <c r="H698" s="237"/>
      <c r="I698" s="260"/>
      <c r="J698" s="260"/>
      <c r="K698" s="146" t="s">
        <v>663</v>
      </c>
    </row>
    <row r="699" spans="1:11" customFormat="1" ht="12.6" x14ac:dyDescent="0.45">
      <c r="A699" s="150"/>
      <c r="B699" s="152"/>
      <c r="C699" s="146"/>
      <c r="D699" s="153" t="s">
        <v>665</v>
      </c>
      <c r="E699" s="146"/>
      <c r="F699" s="146"/>
      <c r="G699" s="231">
        <f>+G698+G697</f>
        <v>0</v>
      </c>
      <c r="H699" s="232"/>
      <c r="I699" s="254">
        <f>+I698+I697</f>
        <v>0</v>
      </c>
      <c r="J699" s="255"/>
      <c r="K699" s="146"/>
    </row>
    <row r="700" spans="1:11" customFormat="1" ht="12.3" x14ac:dyDescent="0.4">
      <c r="A700" s="150">
        <v>5230</v>
      </c>
      <c r="B700" s="146" t="s">
        <v>666</v>
      </c>
      <c r="C700" s="146"/>
      <c r="D700" s="146"/>
      <c r="E700" s="146"/>
      <c r="F700" s="146"/>
      <c r="G700" s="238"/>
      <c r="H700" s="238"/>
      <c r="I700" s="261"/>
      <c r="J700" s="261"/>
      <c r="K700" s="146" t="s">
        <v>663</v>
      </c>
    </row>
    <row r="701" spans="1:11" customFormat="1" ht="12.3" x14ac:dyDescent="0.4">
      <c r="A701" s="150">
        <v>5240</v>
      </c>
      <c r="B701" s="146" t="s">
        <v>667</v>
      </c>
      <c r="C701" s="146"/>
      <c r="D701" s="146"/>
      <c r="E701" s="146"/>
      <c r="F701" s="146"/>
      <c r="G701" s="225"/>
      <c r="H701" s="225"/>
      <c r="I701" s="262"/>
      <c r="J701" s="262"/>
      <c r="K701" s="147" t="s">
        <v>668</v>
      </c>
    </row>
    <row r="702" spans="1:11" customFormat="1" ht="13.8" x14ac:dyDescent="0.45">
      <c r="A702" s="144"/>
      <c r="B702" s="140"/>
      <c r="C702" s="140"/>
      <c r="D702" s="140"/>
      <c r="E702" s="140"/>
      <c r="F702" s="140"/>
      <c r="G702" s="140"/>
      <c r="H702" s="140"/>
      <c r="I702" s="142"/>
      <c r="J702" s="142"/>
      <c r="K702" s="137"/>
    </row>
    <row r="703" spans="1:11" customFormat="1" ht="13.8" x14ac:dyDescent="0.45">
      <c r="A703" s="148">
        <v>6</v>
      </c>
      <c r="B703" s="149" t="s">
        <v>669</v>
      </c>
      <c r="C703" s="146"/>
      <c r="D703" s="146"/>
      <c r="E703" s="146"/>
      <c r="F703" s="146"/>
      <c r="G703" s="140"/>
      <c r="H703" s="140"/>
      <c r="I703" s="142"/>
      <c r="J703" s="142"/>
      <c r="K703" s="146"/>
    </row>
    <row r="704" spans="1:11" customFormat="1" ht="12.6" x14ac:dyDescent="0.45">
      <c r="A704" s="150">
        <v>5250</v>
      </c>
      <c r="B704" s="146" t="s">
        <v>670</v>
      </c>
      <c r="C704" s="146"/>
      <c r="D704" s="146"/>
      <c r="E704" s="146"/>
      <c r="F704" s="146"/>
      <c r="G704" s="225"/>
      <c r="H704" s="225"/>
      <c r="I704" s="146" t="s">
        <v>671</v>
      </c>
      <c r="J704" s="146"/>
      <c r="K704" s="146"/>
    </row>
    <row r="705" spans="1:11" customFormat="1" ht="12.3" x14ac:dyDescent="0.4">
      <c r="A705" s="150">
        <v>5260</v>
      </c>
      <c r="B705" s="147" t="s">
        <v>672</v>
      </c>
      <c r="C705" s="146"/>
      <c r="D705" s="146"/>
      <c r="E705" s="146"/>
      <c r="F705" s="146"/>
      <c r="G705" s="236">
        <v>0</v>
      </c>
      <c r="H705" s="236"/>
      <c r="I705" s="146"/>
      <c r="J705" s="146"/>
      <c r="K705" s="146"/>
    </row>
    <row r="706" spans="1:11" customFormat="1" ht="12.3" x14ac:dyDescent="0.4">
      <c r="A706" s="150">
        <v>5270</v>
      </c>
      <c r="B706" s="146" t="s">
        <v>673</v>
      </c>
      <c r="C706" s="146"/>
      <c r="D706" s="146"/>
      <c r="E706" s="146"/>
      <c r="F706" s="150" t="s">
        <v>674</v>
      </c>
      <c r="G706" s="220">
        <v>0</v>
      </c>
      <c r="H706" s="220"/>
      <c r="I706" s="146" t="s">
        <v>675</v>
      </c>
      <c r="J706" s="146"/>
      <c r="K706" s="146"/>
    </row>
    <row r="707" spans="1:11" customFormat="1" ht="12.3" x14ac:dyDescent="0.4">
      <c r="A707" s="150">
        <v>5280</v>
      </c>
      <c r="B707" s="146" t="s">
        <v>676</v>
      </c>
      <c r="C707" s="146"/>
      <c r="D707" s="146"/>
      <c r="E707" s="146"/>
      <c r="F707" s="146"/>
      <c r="G707" s="226">
        <v>0</v>
      </c>
      <c r="H707" s="226"/>
      <c r="I707" s="146"/>
      <c r="J707" s="146"/>
      <c r="K707" s="146"/>
    </row>
    <row r="708" spans="1:11" customFormat="1" ht="13.8" x14ac:dyDescent="0.45">
      <c r="A708" s="150"/>
      <c r="B708" s="146"/>
      <c r="C708" s="154"/>
      <c r="D708" s="146"/>
      <c r="E708" s="146"/>
      <c r="F708" s="146"/>
      <c r="G708" s="140"/>
      <c r="H708" s="140"/>
      <c r="I708" s="137"/>
      <c r="J708" s="137"/>
      <c r="K708" s="137"/>
    </row>
    <row r="709" spans="1:11" customFormat="1" ht="13.8" x14ac:dyDescent="0.45">
      <c r="A709" s="148">
        <v>7</v>
      </c>
      <c r="B709" s="149" t="s">
        <v>677</v>
      </c>
      <c r="C709" s="146"/>
      <c r="D709" s="146"/>
      <c r="E709" s="146"/>
      <c r="F709" s="146"/>
      <c r="G709" s="141"/>
      <c r="H709" s="141"/>
      <c r="I709" s="137"/>
      <c r="J709" s="137"/>
      <c r="K709" s="137"/>
    </row>
    <row r="710" spans="1:11" customFormat="1" ht="13.8" x14ac:dyDescent="0.45">
      <c r="A710" s="150">
        <v>5290</v>
      </c>
      <c r="B710" s="146" t="s">
        <v>678</v>
      </c>
      <c r="C710" s="146"/>
      <c r="D710" s="146"/>
      <c r="E710" s="146"/>
      <c r="F710" s="146"/>
      <c r="G710" s="226">
        <v>0</v>
      </c>
      <c r="H710" s="226"/>
      <c r="I710" s="137"/>
      <c r="J710" s="137"/>
      <c r="K710" s="137"/>
    </row>
    <row r="711" spans="1:11" customFormat="1" ht="13.8" x14ac:dyDescent="0.45">
      <c r="A711" s="150">
        <v>5300</v>
      </c>
      <c r="B711" s="146" t="s">
        <v>679</v>
      </c>
      <c r="C711" s="146"/>
      <c r="D711" s="146"/>
      <c r="E711" s="146"/>
      <c r="F711" s="146"/>
      <c r="G711" s="236">
        <v>0</v>
      </c>
      <c r="H711" s="236"/>
      <c r="I711" s="137"/>
      <c r="J711" s="137"/>
      <c r="K711" s="137"/>
    </row>
    <row r="712" spans="1:11" customFormat="1" ht="13.8" x14ac:dyDescent="0.45">
      <c r="A712" s="150">
        <v>5310</v>
      </c>
      <c r="B712" s="146" t="s">
        <v>680</v>
      </c>
      <c r="C712" s="146"/>
      <c r="D712" s="146"/>
      <c r="E712" s="146"/>
      <c r="F712" s="146"/>
      <c r="G712" s="227"/>
      <c r="H712" s="228"/>
      <c r="I712" s="137" t="s">
        <v>675</v>
      </c>
      <c r="J712" s="137"/>
      <c r="K712" s="137"/>
    </row>
  </sheetData>
  <sheetProtection algorithmName="SHA-512" hashValue="nJTCnEXUOfBmhOFcIeul2elx7xwkQNuKHG2PxEkYAnEYhJyaPY0xvwxImqfQfh9fUrBudvBC5bQr8OND5f/XOA==" saltValue="CAOo7Waq7ZfauObbBeJX7g==" spinCount="100000" sheet="1" selectLockedCells="1"/>
  <mergeCells count="73">
    <mergeCell ref="E673:F673"/>
    <mergeCell ref="G673:H673"/>
    <mergeCell ref="I673:J673"/>
    <mergeCell ref="B670:D670"/>
    <mergeCell ref="G670:H670"/>
    <mergeCell ref="B671:D671"/>
    <mergeCell ref="G671:H671"/>
    <mergeCell ref="B672:D672"/>
    <mergeCell ref="G672:H672"/>
    <mergeCell ref="E670:F670"/>
    <mergeCell ref="I670:J670"/>
    <mergeCell ref="E671:F671"/>
    <mergeCell ref="I671:J671"/>
    <mergeCell ref="E672:F672"/>
    <mergeCell ref="I672:J672"/>
    <mergeCell ref="B668:D668"/>
    <mergeCell ref="E668:F668"/>
    <mergeCell ref="G668:H668"/>
    <mergeCell ref="I668:J668"/>
    <mergeCell ref="B669:D669"/>
    <mergeCell ref="E669:F669"/>
    <mergeCell ref="G669:H669"/>
    <mergeCell ref="I669:J669"/>
    <mergeCell ref="I700:J700"/>
    <mergeCell ref="I701:J701"/>
    <mergeCell ref="C7:G7"/>
    <mergeCell ref="C8:G8"/>
    <mergeCell ref="C9:G9"/>
    <mergeCell ref="C10:G10"/>
    <mergeCell ref="C11:G11"/>
    <mergeCell ref="C12:G12"/>
    <mergeCell ref="C13:G13"/>
    <mergeCell ref="H13:K13"/>
    <mergeCell ref="H14:K14"/>
    <mergeCell ref="H12:K12"/>
    <mergeCell ref="C14:G14"/>
    <mergeCell ref="H11:K11"/>
    <mergeCell ref="H8:K8"/>
    <mergeCell ref="H7:K7"/>
    <mergeCell ref="H9:K9"/>
    <mergeCell ref="I699:J699"/>
    <mergeCell ref="I690:J690"/>
    <mergeCell ref="I691:J691"/>
    <mergeCell ref="I692:J692"/>
    <mergeCell ref="I693:J693"/>
    <mergeCell ref="I694:J694"/>
    <mergeCell ref="I695:J695"/>
    <mergeCell ref="I696:J696"/>
    <mergeCell ref="I697:J697"/>
    <mergeCell ref="I698:J698"/>
    <mergeCell ref="I685:J685"/>
    <mergeCell ref="I686:J686"/>
    <mergeCell ref="I687:J687"/>
    <mergeCell ref="I688:J688"/>
    <mergeCell ref="I689:J689"/>
    <mergeCell ref="E665:F665"/>
    <mergeCell ref="I665:J665"/>
    <mergeCell ref="E666:F666"/>
    <mergeCell ref="I666:J666"/>
    <mergeCell ref="E667:F667"/>
    <mergeCell ref="I667:J667"/>
    <mergeCell ref="E662:F662"/>
    <mergeCell ref="I662:J662"/>
    <mergeCell ref="E663:F663"/>
    <mergeCell ref="I663:J663"/>
    <mergeCell ref="E664:F664"/>
    <mergeCell ref="I664:J664"/>
    <mergeCell ref="E659:F659"/>
    <mergeCell ref="I659:J659"/>
    <mergeCell ref="E660:F660"/>
    <mergeCell ref="I660:J660"/>
    <mergeCell ref="E661:F661"/>
    <mergeCell ref="I661:J661"/>
  </mergeCells>
  <phoneticPr fontId="3" type="noConversion"/>
  <hyperlinks>
    <hyperlink ref="H9" r:id="rId1" xr:uid="{00000000-0004-0000-0100-000000000000}"/>
    <hyperlink ref="H9:K9" r:id="rId2" display="SOIsubmissions@convenience.org" xr:uid="{00000000-0004-0000-0100-000001000000}"/>
  </hyperlinks>
  <printOptions headings="1"/>
  <pageMargins left="0.25" right="0.25" top="0.75" bottom="0.5" header="0.3" footer="0.3"/>
  <pageSetup scale="57" fitToHeight="100" orientation="landscape" r:id="rId3"/>
  <headerFooter>
    <oddHeader>&amp;C&amp;"Arial,Bold Italic"&amp;12CSX LLC - RETAIL REPORTING FORM INPUT SHEET&amp;"Arial,Regular"&amp;10 &amp;R&amp;"Arial,Italic"&amp;8&amp;D</oddHeader>
    <oddFooter>&amp;L&amp;"Arial,Italic"&amp;8&amp;F &amp;A&amp;C&amp;"Arial,Bold Italic"CSX, LLC Retail input form 4/05 - all rights reserved&amp;R&amp;"Arial,Italic"&amp;8Page &amp;P of &amp;N</oddFooter>
  </headerFooter>
  <rowBreaks count="13" manualBreakCount="13">
    <brk id="61" max="16383" man="1"/>
    <brk id="108" max="13" man="1"/>
    <brk id="153" max="13" man="1"/>
    <brk id="209" max="13" man="1"/>
    <brk id="260" max="13" man="1"/>
    <brk id="299" max="16383" man="1"/>
    <brk id="351" max="13" man="1"/>
    <brk id="403" max="16383" man="1"/>
    <brk id="460" max="13" man="1"/>
    <brk id="514" max="13" man="1"/>
    <brk id="558" max="13" man="1"/>
    <brk id="593" max="13" man="1"/>
    <brk id="653"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6" r:id="rId7" name="Option Button 2">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7" r:id="rId8" name="Option Button 3">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mc:AlternateContent xmlns:mc="http://schemas.openxmlformats.org/markup-compatibility/2006">
          <mc:Choice Requires="x14">
            <control shapeId="1028" r:id="rId9" name="Option Button 4">
              <controlPr defaultSize="0" autoFill="0" autoLine="0" autoPict="0">
                <anchor moveWithCells="1">
                  <from>
                    <xdr:col>1</xdr:col>
                    <xdr:colOff>106680</xdr:colOff>
                    <xdr:row>14</xdr:row>
                    <xdr:rowOff>0</xdr:rowOff>
                  </from>
                  <to>
                    <xdr:col>1</xdr:col>
                    <xdr:colOff>411480</xdr:colOff>
                    <xdr:row>15</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32FCB0838D8847B458DA6B4F74B58C" ma:contentTypeVersion="13" ma:contentTypeDescription="Create a new document." ma:contentTypeScope="" ma:versionID="e2a754521c9b7c2fbde817a657c94faf">
  <xsd:schema xmlns:xsd="http://www.w3.org/2001/XMLSchema" xmlns:xs="http://www.w3.org/2001/XMLSchema" xmlns:p="http://schemas.microsoft.com/office/2006/metadata/properties" xmlns:ns3="0b42ed62-0298-4077-ac4f-abf6c01c7b82" xmlns:ns4="7f6c4502-d8d7-415d-91b8-a81013ab8e3a" targetNamespace="http://schemas.microsoft.com/office/2006/metadata/properties" ma:root="true" ma:fieldsID="c6ad98bfebf1faba7496f5a737f1944a" ns3:_="" ns4:_="">
    <xsd:import namespace="0b42ed62-0298-4077-ac4f-abf6c01c7b82"/>
    <xsd:import namespace="7f6c4502-d8d7-415d-91b8-a81013ab8e3a"/>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ed62-0298-4077-ac4f-abf6c01c7b8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c4502-d8d7-415d-91b8-a81013ab8e3a"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ED8D09-A699-465B-BA5E-1C55DF616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ed62-0298-4077-ac4f-abf6c01c7b82"/>
    <ds:schemaRef ds:uri="7f6c4502-d8d7-415d-91b8-a81013ab8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1F21C7-45E1-4B96-983D-FFFBAAB0C6D1}">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0b42ed62-0298-4077-ac4f-abf6c01c7b82"/>
    <ds:schemaRef ds:uri="http://schemas.microsoft.com/office/2006/documentManagement/types"/>
    <ds:schemaRef ds:uri="http://www.w3.org/XML/1998/namespace"/>
    <ds:schemaRef ds:uri="7f6c4502-d8d7-415d-91b8-a81013ab8e3a"/>
    <ds:schemaRef ds:uri="http://purl.org/dc/dcmitype/"/>
    <ds:schemaRef ds:uri="http://purl.org/dc/elements/1.1/"/>
  </ds:schemaRefs>
</ds:datastoreItem>
</file>

<file path=customXml/itemProps3.xml><?xml version="1.0" encoding="utf-8"?>
<ds:datastoreItem xmlns:ds="http://schemas.openxmlformats.org/officeDocument/2006/customXml" ds:itemID="{8D2AB6CF-E56F-45F4-AC41-2C51D3B660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Data</vt:lpstr>
      <vt:lpstr>Line_Numbers</vt:lpstr>
      <vt:lpstr>Data!Print_Area</vt:lpstr>
      <vt:lpstr>Instructions!Print_Area</vt:lpstr>
      <vt:lpstr>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RRF Monthly Form</dc:title>
  <dc:creator>Vicki Kristoff</dc:creator>
  <dc:description>Last updated 3/22/2012 To Version 2</dc:description>
  <cp:lastModifiedBy>Chris Rapanick</cp:lastModifiedBy>
  <cp:lastPrinted>2017-01-11T19:19:25Z</cp:lastPrinted>
  <dcterms:created xsi:type="dcterms:W3CDTF">2004-05-12T21:04:58Z</dcterms:created>
  <dcterms:modified xsi:type="dcterms:W3CDTF">2025-01-07T21:09:44Z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9.4</vt:lpwstr>
  </property>
  <property fmtid="{D5CDD505-2E9C-101B-9397-08002B2CF9AE}" pid="3" name="ContentTypeId">
    <vt:lpwstr>0x0101007D32FCB0838D8847B458DA6B4F74B58C</vt:lpwstr>
  </property>
</Properties>
</file>